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0" windowWidth="25600" windowHeight="18360" activeTab="0"/>
  </bookViews>
  <sheets>
    <sheet name="Tabelle1" sheetId="1" r:id="rId1"/>
    <sheet name="Tabelle2" sheetId="2" r:id="rId2"/>
    <sheet name="Tabelle3" sheetId="3" r:id="rId3"/>
  </sheets>
  <definedNames>
    <definedName name="_xlnm.Print_Area" localSheetId="0">'Tabelle1'!$B$1:$I$157</definedName>
  </definedNames>
  <calcPr fullCalcOnLoad="1"/>
</workbook>
</file>

<file path=xl/sharedStrings.xml><?xml version="1.0" encoding="utf-8"?>
<sst xmlns="http://schemas.openxmlformats.org/spreadsheetml/2006/main" count="229" uniqueCount="197">
  <si>
    <t>Onns</t>
  </si>
  <si>
    <t>Ovra</t>
  </si>
  <si>
    <t>Cuosts total</t>
  </si>
  <si>
    <t>Subvenziuns</t>
  </si>
  <si>
    <t>Contribuziuns</t>
  </si>
  <si>
    <t>Donaziuns</t>
  </si>
  <si>
    <t>2000-2008</t>
  </si>
  <si>
    <t>1990-1993</t>
  </si>
  <si>
    <t>1991-1997</t>
  </si>
  <si>
    <t>2002-2009</t>
  </si>
  <si>
    <t>2005-2007</t>
  </si>
  <si>
    <t>1996-2001</t>
  </si>
  <si>
    <t>1989-1992</t>
  </si>
  <si>
    <t>1970-1977</t>
  </si>
  <si>
    <t>Mesiraziun e terminaziun</t>
  </si>
  <si>
    <t>1979-1988</t>
  </si>
  <si>
    <t>1944-1949</t>
  </si>
  <si>
    <t>1963-1967</t>
  </si>
  <si>
    <t>1959-1961</t>
  </si>
  <si>
    <t>1988-1990</t>
  </si>
  <si>
    <t>1962-1963</t>
  </si>
  <si>
    <t>1991-1996</t>
  </si>
  <si>
    <t>1995-1997</t>
  </si>
  <si>
    <t>1997-2000</t>
  </si>
  <si>
    <t>Plaz scola</t>
  </si>
  <si>
    <t>Center communal</t>
  </si>
  <si>
    <t>Plontaziun Rieven</t>
  </si>
  <si>
    <t>1980-1990</t>
  </si>
  <si>
    <t>1970-1979</t>
  </si>
  <si>
    <t>1960-1969</t>
  </si>
  <si>
    <t>1940-1959</t>
  </si>
  <si>
    <t>1937-1939</t>
  </si>
  <si>
    <t>2001-2010</t>
  </si>
  <si>
    <t>1991-2000</t>
  </si>
  <si>
    <t>1990-2000</t>
  </si>
  <si>
    <t>1974-1989</t>
  </si>
  <si>
    <t>1961-1973</t>
  </si>
  <si>
    <t>1940-1960</t>
  </si>
  <si>
    <t>2008-2010</t>
  </si>
  <si>
    <t>2001-2002</t>
  </si>
  <si>
    <t>2003-2010</t>
  </si>
  <si>
    <t>1994-1999</t>
  </si>
  <si>
    <t>1998-2000</t>
  </si>
  <si>
    <t>1988-1994</t>
  </si>
  <si>
    <t>1983-1990</t>
  </si>
  <si>
    <t>1979-1980</t>
  </si>
  <si>
    <t>1977-1980</t>
  </si>
  <si>
    <t>Provediment d'aua</t>
  </si>
  <si>
    <t>Canalisaziun e serenera</t>
  </si>
  <si>
    <t>Passapei e fermada posta Cuschnaus</t>
  </si>
  <si>
    <t>Parcadi communal</t>
  </si>
  <si>
    <t>Vias communalas</t>
  </si>
  <si>
    <t>Passapei anoragiu</t>
  </si>
  <si>
    <t>Passarella Crest</t>
  </si>
  <si>
    <t>1981-1990</t>
  </si>
  <si>
    <t>1989-1990</t>
  </si>
  <si>
    <t>1999-2010</t>
  </si>
  <si>
    <t>1992-1995</t>
  </si>
  <si>
    <t>1983-1995</t>
  </si>
  <si>
    <t>1956-1961</t>
  </si>
  <si>
    <t>1948-1949</t>
  </si>
  <si>
    <t>1998-1999</t>
  </si>
  <si>
    <t>1987-1989</t>
  </si>
  <si>
    <t>1971-1973</t>
  </si>
  <si>
    <t>Illuminaziun publica</t>
  </si>
  <si>
    <t>Cumpra Fieu</t>
  </si>
  <si>
    <t>Drenadis Puoz e Fieu</t>
  </si>
  <si>
    <t>Via Caplutta</t>
  </si>
  <si>
    <t>Manteniment meglieraziun</t>
  </si>
  <si>
    <t>Rempars Glogn</t>
  </si>
  <si>
    <t>Val Caparli</t>
  </si>
  <si>
    <t>Val Mulin/Val Buera</t>
  </si>
  <si>
    <t>Val Caparli (malauras)</t>
  </si>
  <si>
    <t>1995-1998</t>
  </si>
  <si>
    <t>1979-1981</t>
  </si>
  <si>
    <t>Plaz Cadruvi e santeri (urnas)</t>
  </si>
  <si>
    <t>Santeri engrondaziun</t>
  </si>
  <si>
    <t>1996</t>
  </si>
  <si>
    <t>1985-1988</t>
  </si>
  <si>
    <t>1987-2004</t>
  </si>
  <si>
    <t>2010</t>
  </si>
  <si>
    <t>1997-1998</t>
  </si>
  <si>
    <t>1985-1986</t>
  </si>
  <si>
    <t>1980-1981</t>
  </si>
  <si>
    <t>1975-1976</t>
  </si>
  <si>
    <t>1964</t>
  </si>
  <si>
    <t>1963-1964</t>
  </si>
  <si>
    <t>1958</t>
  </si>
  <si>
    <t>1959</t>
  </si>
  <si>
    <t>1948</t>
  </si>
  <si>
    <t>Taschaler da schurmetg</t>
  </si>
  <si>
    <t>Plazza da sport Lischeinas</t>
  </si>
  <si>
    <t>Stan da sittar</t>
  </si>
  <si>
    <t>3 scaffas da cassa</t>
  </si>
  <si>
    <t>2000</t>
  </si>
  <si>
    <t>2009-2010</t>
  </si>
  <si>
    <t>2009</t>
  </si>
  <si>
    <t>1989</t>
  </si>
  <si>
    <t>1990-1999</t>
  </si>
  <si>
    <t>1988/1989</t>
  </si>
  <si>
    <t>1991</t>
  </si>
  <si>
    <t>1990</t>
  </si>
  <si>
    <t>Tractur</t>
  </si>
  <si>
    <t>Plazza da giugs</t>
  </si>
  <si>
    <t>Sanaziun begls</t>
  </si>
  <si>
    <t>Uorden da sittar</t>
  </si>
  <si>
    <t>Computers</t>
  </si>
  <si>
    <t>Fresa da neiv</t>
  </si>
  <si>
    <t>100 Mesiraziun e terminaziun</t>
  </si>
  <si>
    <t>Register funsil federal</t>
  </si>
  <si>
    <t>Stan da schibas</t>
  </si>
  <si>
    <t>Bargia da lenna</t>
  </si>
  <si>
    <t>Scola Cuschnaus sanaziun</t>
  </si>
  <si>
    <t>1940</t>
  </si>
  <si>
    <t>2001</t>
  </si>
  <si>
    <t>Clutger, tucchiez</t>
  </si>
  <si>
    <t>Casetta da rumians Caparli</t>
  </si>
  <si>
    <t>Casetta da rumians Rieven</t>
  </si>
  <si>
    <t>1943</t>
  </si>
  <si>
    <t>1960</t>
  </si>
  <si>
    <t>Planisaziun locala</t>
  </si>
  <si>
    <t>Drendai Runcal</t>
  </si>
  <si>
    <t>1968</t>
  </si>
  <si>
    <t>1974</t>
  </si>
  <si>
    <t>1997</t>
  </si>
  <si>
    <t>Baghetg Fieu</t>
  </si>
  <si>
    <t>Contribuziun lag Davos Munts</t>
  </si>
  <si>
    <t>Contribuziun indrezs d'enneiver</t>
  </si>
  <si>
    <t>020 Administraziun communala</t>
  </si>
  <si>
    <t>070 Center communal</t>
  </si>
  <si>
    <t>101 Register funsil</t>
  </si>
  <si>
    <t>140 Pumpiers e polizia da fiug</t>
  </si>
  <si>
    <t>151 Fatgs da tir</t>
  </si>
  <si>
    <t>160 Protecziun civila</t>
  </si>
  <si>
    <t>217 Stabiliments da scola</t>
  </si>
  <si>
    <t>350 Plazzas publicas (Cadruvi, begls)</t>
  </si>
  <si>
    <t>390 Clutger/tucchiez</t>
  </si>
  <si>
    <t>400 Spital Glion</t>
  </si>
  <si>
    <t>410 Casa da vegls e tgira</t>
  </si>
  <si>
    <t>620 Vias en vischnaunca</t>
  </si>
  <si>
    <t>622 Survetsch luvratori communal</t>
  </si>
  <si>
    <t>624 Illuminaziun publica</t>
  </si>
  <si>
    <t>700 Provediment d'aua</t>
  </si>
  <si>
    <t>710 Canalisaziun e serenera</t>
  </si>
  <si>
    <t>720 Dismessa da rumians</t>
  </si>
  <si>
    <t>740 Fatgs da santeri e sepultura</t>
  </si>
  <si>
    <t>750 Rempars ed ustonzas</t>
  </si>
  <si>
    <t>790 Uorden dil territori/planisaziun</t>
  </si>
  <si>
    <t>800 Agricultura/ovras da meglieraziun</t>
  </si>
  <si>
    <t>810 Forestalesser, vias d'uaul</t>
  </si>
  <si>
    <t>830 Turissem</t>
  </si>
  <si>
    <t>Local da pumpiers (1996)</t>
  </si>
  <si>
    <t>Stan da sittar, Padrus</t>
  </si>
  <si>
    <t>1962</t>
  </si>
  <si>
    <t>Scola vitg, pegna d'ieli</t>
  </si>
  <si>
    <t>Scola manuala, material</t>
  </si>
  <si>
    <t>2004/2009</t>
  </si>
  <si>
    <t>Plaz Cadruvi, sulada</t>
  </si>
  <si>
    <t>Contribuziun da baghegiar</t>
  </si>
  <si>
    <t>Vias da meglieraziun tras vischnaunca</t>
  </si>
  <si>
    <t>Via cantunala, catramaziun</t>
  </si>
  <si>
    <t>Vias communalas, catramaziun</t>
  </si>
  <si>
    <t>Vehichel communal, Muli + suga</t>
  </si>
  <si>
    <t>Vehichel communal, criec</t>
  </si>
  <si>
    <t xml:space="preserve">Canalisaziun </t>
  </si>
  <si>
    <t>Canalisaziun e serenera (1981)</t>
  </si>
  <si>
    <t>Remisa communala (1990)</t>
  </si>
  <si>
    <t>Trax plazza rumians, Rueun</t>
  </si>
  <si>
    <t>Santeri, mir</t>
  </si>
  <si>
    <t>Santeri, urnas, caplutta da morts</t>
  </si>
  <si>
    <t>Plan quartier ed avertura,  Lischeinas</t>
  </si>
  <si>
    <t>Plan da quartier ed avertura, Crest la Geina</t>
  </si>
  <si>
    <t>Investiziuns dalla vischnaunca da Cumbel 1937-2010 tenor ovras, sortadas tenor funcziuns</t>
  </si>
  <si>
    <t>Cuosts
restonts</t>
  </si>
  <si>
    <t>Ulivaziun
da finanzas</t>
  </si>
  <si>
    <t>Contribuziun tschaler da schurmetg</t>
  </si>
  <si>
    <t>340 Indrezs da sport e temps liber</t>
  </si>
  <si>
    <t>Casa da scola vitg, 1948</t>
  </si>
  <si>
    <t>Center da scola Cuschnaus, 1987</t>
  </si>
  <si>
    <t>1988</t>
  </si>
  <si>
    <t>Jeep VW Taro</t>
  </si>
  <si>
    <t>1989/1992</t>
  </si>
  <si>
    <t>Via d'uaul Sumblein</t>
  </si>
  <si>
    <t>Via d'uaul Valemi</t>
  </si>
  <si>
    <t>Via d'uaul Tegl</t>
  </si>
  <si>
    <t>Via d'uaul Fieu</t>
  </si>
  <si>
    <t>Planisaziun locala, lescha (1976), Suosta</t>
  </si>
  <si>
    <t>Donaziuns buca ligiadas</t>
  </si>
  <si>
    <t>1975-1993</t>
  </si>
  <si>
    <t>1937-2010</t>
  </si>
  <si>
    <t>Total investiziuns</t>
  </si>
  <si>
    <t>Pro Cumbel/hh/ december 2012</t>
  </si>
  <si>
    <t>Stan da sittar, reparatura</t>
  </si>
  <si>
    <t>1' 051'168.65</t>
  </si>
  <si>
    <t>Via da scola, incl. illuminaziun</t>
  </si>
  <si>
    <t>Via Lischeinas</t>
  </si>
  <si>
    <t>950 Donaziuns buca ligiadas vid 
         singulas investiziuns</t>
  </si>
</sst>
</file>

<file path=xl/styles.xml><?xml version="1.0" encoding="utf-8"?>
<styleSheet xmlns="http://schemas.openxmlformats.org/spreadsheetml/2006/main">
  <numFmts count="2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
    <numFmt numFmtId="171" formatCode="0.000"/>
    <numFmt numFmtId="172" formatCode="_ * #,##0.0_ ;_ * \-#,##0.0_ ;_ * &quot;-&quot;??_ ;_ @_ "/>
    <numFmt numFmtId="173" formatCode="_ * #,##0_ ;_ * \-#,##0_ ;_ * &quot;-&quot;??_ ;_ @_ "/>
    <numFmt numFmtId="174" formatCode="_ * #,##0.000_ ;_ * \-#,##0.000_ ;_ * &quot;-&quot;??_ ;_ @_ "/>
    <numFmt numFmtId="175" formatCode="[$-807]dddd\,\ d\.\ mmmm\ yyyy"/>
  </numFmts>
  <fonts count="39">
    <font>
      <sz val="11"/>
      <color theme="1"/>
      <name val="Calibri"/>
      <family val="2"/>
    </font>
    <font>
      <sz val="11"/>
      <color indexed="8"/>
      <name val="Calibri"/>
      <family val="2"/>
    </font>
    <font>
      <b/>
      <sz val="11"/>
      <color indexed="8"/>
      <name val="Calibri"/>
      <family val="2"/>
    </font>
    <font>
      <b/>
      <sz val="9"/>
      <color indexed="8"/>
      <name val="Calibri"/>
      <family val="2"/>
    </font>
    <font>
      <sz val="9"/>
      <color indexed="8"/>
      <name val="Calibri"/>
      <family val="2"/>
    </font>
    <font>
      <b/>
      <sz val="14"/>
      <color indexed="8"/>
      <name val="Calibri"/>
      <family val="2"/>
    </font>
    <font>
      <u val="single"/>
      <sz val="11"/>
      <color indexed="12"/>
      <name val="Calibri"/>
      <family val="2"/>
    </font>
    <font>
      <u val="single"/>
      <sz val="11"/>
      <color indexed="36"/>
      <name val="Calibri"/>
      <family val="2"/>
    </font>
    <font>
      <sz val="10"/>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rgb="FFA5A5A5"/>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hair"/>
      <top>
        <color indexed="63"/>
      </top>
      <bottom style="hair"/>
    </border>
    <border>
      <left style="hair"/>
      <right style="hair"/>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0" fontId="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1" fillId="29" borderId="4" applyNumberFormat="0" applyFont="0" applyAlignment="0" applyProtection="0"/>
    <xf numFmtId="0" fontId="6" fillId="0" borderId="0" applyNumberFormat="0" applyFill="0" applyBorder="0" applyAlignment="0" applyProtection="0"/>
    <xf numFmtId="0" fontId="31" fillId="30" borderId="0" applyNumberFormat="0" applyBorder="0" applyAlignment="0" applyProtection="0"/>
    <xf numFmtId="9" fontId="1" fillId="0" borderId="0" applyFont="0" applyFill="0" applyBorder="0" applyAlignment="0" applyProtection="0"/>
    <xf numFmtId="0" fontId="16"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169" fontId="1" fillId="0" borderId="0" applyFont="0" applyFill="0" applyBorder="0" applyAlignment="0" applyProtection="0"/>
    <xf numFmtId="168" fontId="1" fillId="0" borderId="0" applyFont="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50">
    <xf numFmtId="0" fontId="0" fillId="0" borderId="0" xfId="0" applyFont="1" applyAlignment="1">
      <alignment/>
    </xf>
    <xf numFmtId="43" fontId="3" fillId="0" borderId="0" xfId="42" applyFont="1" applyBorder="1" applyAlignment="1">
      <alignment/>
    </xf>
    <xf numFmtId="43" fontId="4" fillId="0" borderId="0" xfId="42" applyFont="1" applyBorder="1" applyAlignment="1">
      <alignment/>
    </xf>
    <xf numFmtId="0" fontId="3" fillId="0" borderId="0" xfId="0" applyFont="1" applyBorder="1" applyAlignment="1">
      <alignment/>
    </xf>
    <xf numFmtId="49" fontId="4" fillId="0" borderId="0" xfId="42" applyNumberFormat="1" applyFont="1" applyBorder="1" applyAlignment="1">
      <alignment horizontal="left"/>
    </xf>
    <xf numFmtId="43" fontId="5" fillId="0" borderId="0" xfId="42" applyFont="1" applyBorder="1" applyAlignment="1">
      <alignment/>
    </xf>
    <xf numFmtId="43" fontId="4" fillId="0" borderId="0" xfId="42" applyFont="1" applyBorder="1" applyAlignment="1">
      <alignment horizontal="right"/>
    </xf>
    <xf numFmtId="49" fontId="5" fillId="0" borderId="10" xfId="42" applyNumberFormat="1" applyFont="1" applyBorder="1" applyAlignment="1">
      <alignment horizontal="left"/>
    </xf>
    <xf numFmtId="43" fontId="5" fillId="0" borderId="10" xfId="42" applyFont="1" applyBorder="1" applyAlignment="1">
      <alignment horizontal="left"/>
    </xf>
    <xf numFmtId="43" fontId="4" fillId="0" borderId="0" xfId="42" applyFont="1" applyBorder="1" applyAlignment="1">
      <alignment horizontal="left"/>
    </xf>
    <xf numFmtId="43" fontId="5" fillId="0" borderId="10" xfId="42" applyFont="1" applyBorder="1" applyAlignment="1">
      <alignment horizontal="right"/>
    </xf>
    <xf numFmtId="49" fontId="2" fillId="0" borderId="11" xfId="42" applyNumberFormat="1" applyFont="1" applyBorder="1" applyAlignment="1">
      <alignment horizontal="left"/>
    </xf>
    <xf numFmtId="43" fontId="2" fillId="0" borderId="12" xfId="42" applyFont="1" applyBorder="1" applyAlignment="1">
      <alignment horizontal="left"/>
    </xf>
    <xf numFmtId="43" fontId="2" fillId="0" borderId="12" xfId="42" applyFont="1" applyBorder="1" applyAlignment="1">
      <alignment horizontal="right"/>
    </xf>
    <xf numFmtId="43" fontId="2" fillId="0" borderId="12" xfId="42" applyFont="1" applyBorder="1" applyAlignment="1">
      <alignment horizontal="right" wrapText="1"/>
    </xf>
    <xf numFmtId="43" fontId="2" fillId="0" borderId="13" xfId="42" applyFont="1" applyBorder="1" applyAlignment="1">
      <alignment horizontal="right" wrapText="1"/>
    </xf>
    <xf numFmtId="49" fontId="2" fillId="0" borderId="14" xfId="42" applyNumberFormat="1" applyFont="1" applyBorder="1" applyAlignment="1">
      <alignment horizontal="left"/>
    </xf>
    <xf numFmtId="43" fontId="2" fillId="0" borderId="14" xfId="42" applyFont="1" applyBorder="1" applyAlignment="1">
      <alignment horizontal="right"/>
    </xf>
    <xf numFmtId="49" fontId="1" fillId="0" borderId="15" xfId="42" applyNumberFormat="1" applyFont="1" applyBorder="1" applyAlignment="1">
      <alignment horizontal="left"/>
    </xf>
    <xf numFmtId="43" fontId="1" fillId="0" borderId="15" xfId="42" applyFont="1" applyBorder="1" applyAlignment="1">
      <alignment horizontal="left"/>
    </xf>
    <xf numFmtId="43" fontId="1" fillId="0" borderId="15" xfId="42" applyFont="1" applyBorder="1" applyAlignment="1">
      <alignment horizontal="right"/>
    </xf>
    <xf numFmtId="49" fontId="2" fillId="0" borderId="15" xfId="42" applyNumberFormat="1" applyFont="1" applyBorder="1" applyAlignment="1">
      <alignment horizontal="left"/>
    </xf>
    <xf numFmtId="43" fontId="2" fillId="0" borderId="15" xfId="42" applyFont="1" applyBorder="1" applyAlignment="1">
      <alignment horizontal="left"/>
    </xf>
    <xf numFmtId="43" fontId="2" fillId="0" borderId="15" xfId="42" applyFont="1" applyBorder="1" applyAlignment="1">
      <alignment horizontal="right"/>
    </xf>
    <xf numFmtId="0" fontId="2" fillId="0" borderId="15" xfId="0" applyFont="1" applyBorder="1" applyAlignment="1">
      <alignment horizontal="left"/>
    </xf>
    <xf numFmtId="49" fontId="2" fillId="0" borderId="15" xfId="0" applyNumberFormat="1" applyFont="1" applyBorder="1" applyAlignment="1">
      <alignment horizontal="left"/>
    </xf>
    <xf numFmtId="43" fontId="2" fillId="0" borderId="15" xfId="0" applyNumberFormat="1" applyFont="1" applyBorder="1" applyAlignment="1">
      <alignment horizontal="right"/>
    </xf>
    <xf numFmtId="0" fontId="2" fillId="0" borderId="15" xfId="0" applyFont="1" applyBorder="1" applyAlignment="1">
      <alignment horizontal="right"/>
    </xf>
    <xf numFmtId="43" fontId="1" fillId="0" borderId="15" xfId="42" applyFont="1" applyFill="1" applyBorder="1" applyAlignment="1">
      <alignment horizontal="left"/>
    </xf>
    <xf numFmtId="169" fontId="1" fillId="0" borderId="15" xfId="42" applyNumberFormat="1" applyFont="1" applyBorder="1" applyAlignment="1">
      <alignment horizontal="right"/>
    </xf>
    <xf numFmtId="0" fontId="1" fillId="0" borderId="15" xfId="42" applyNumberFormat="1" applyFont="1" applyBorder="1" applyAlignment="1">
      <alignment horizontal="right"/>
    </xf>
    <xf numFmtId="43" fontId="5" fillId="0" borderId="0" xfId="42" applyFont="1" applyBorder="1" applyAlignment="1">
      <alignment horizontal="right"/>
    </xf>
    <xf numFmtId="43" fontId="2" fillId="0" borderId="0" xfId="42" applyFont="1" applyBorder="1" applyAlignment="1">
      <alignment horizontal="right" wrapText="1"/>
    </xf>
    <xf numFmtId="43" fontId="2" fillId="0" borderId="0" xfId="42" applyFont="1" applyBorder="1" applyAlignment="1">
      <alignment horizontal="right"/>
    </xf>
    <xf numFmtId="43" fontId="1" fillId="0" borderId="0" xfId="42" applyFont="1" applyBorder="1" applyAlignment="1">
      <alignment horizontal="right"/>
    </xf>
    <xf numFmtId="43" fontId="2" fillId="0" borderId="0" xfId="0" applyNumberFormat="1" applyFont="1" applyBorder="1" applyAlignment="1">
      <alignment horizontal="right"/>
    </xf>
    <xf numFmtId="49" fontId="2" fillId="0" borderId="0" xfId="42" applyNumberFormat="1" applyFont="1" applyBorder="1" applyAlignment="1">
      <alignment horizontal="left"/>
    </xf>
    <xf numFmtId="49" fontId="2" fillId="0" borderId="0" xfId="42" applyNumberFormat="1" applyFont="1" applyBorder="1" applyAlignment="1">
      <alignment horizontal="left" wrapText="1"/>
    </xf>
    <xf numFmtId="0" fontId="2" fillId="0" borderId="15" xfId="42" applyNumberFormat="1" applyFont="1" applyBorder="1" applyAlignment="1">
      <alignment horizontal="right"/>
    </xf>
    <xf numFmtId="43" fontId="0" fillId="0" borderId="15" xfId="42" applyFont="1" applyBorder="1" applyAlignment="1">
      <alignment horizontal="left"/>
    </xf>
    <xf numFmtId="49" fontId="0" fillId="0" borderId="15" xfId="42" applyNumberFormat="1" applyFont="1" applyBorder="1" applyAlignment="1">
      <alignment horizontal="left"/>
    </xf>
    <xf numFmtId="49" fontId="1" fillId="0" borderId="0" xfId="42" applyNumberFormat="1" applyFont="1" applyBorder="1" applyAlignment="1">
      <alignment horizontal="left"/>
    </xf>
    <xf numFmtId="43" fontId="2" fillId="0" borderId="0" xfId="42" applyFont="1" applyBorder="1" applyAlignment="1">
      <alignment horizontal="left" wrapText="1"/>
    </xf>
    <xf numFmtId="43" fontId="1" fillId="0" borderId="0" xfId="42" applyFont="1" applyBorder="1" applyAlignment="1">
      <alignment horizontal="right"/>
    </xf>
    <xf numFmtId="49" fontId="1" fillId="0" borderId="0" xfId="42" applyNumberFormat="1" applyFont="1" applyBorder="1" applyAlignment="1">
      <alignment horizontal="left"/>
    </xf>
    <xf numFmtId="43" fontId="1" fillId="0" borderId="0" xfId="42" applyFont="1" applyBorder="1" applyAlignment="1">
      <alignment horizontal="left"/>
    </xf>
    <xf numFmtId="43" fontId="2" fillId="0" borderId="0" xfId="42" applyFont="1" applyBorder="1" applyAlignment="1">
      <alignment horizontal="left"/>
    </xf>
    <xf numFmtId="43" fontId="3" fillId="0" borderId="0" xfId="42" applyFont="1" applyBorder="1" applyAlignment="1">
      <alignment horizontal="right"/>
    </xf>
    <xf numFmtId="49" fontId="8" fillId="0" borderId="0" xfId="42" applyNumberFormat="1" applyFont="1" applyBorder="1" applyAlignment="1">
      <alignment horizontal="left"/>
    </xf>
    <xf numFmtId="43" fontId="8" fillId="0" borderId="0" xfId="42" applyFont="1" applyBorder="1" applyAlignment="1">
      <alignment horizontal="lef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inweis" xfId="48"/>
    <cellStyle name="Hyperlink" xfId="49"/>
    <cellStyle name="Neutral" xfId="50"/>
    <cellStyle name="Percent" xfId="51"/>
    <cellStyle name="Schlecht" xfId="52"/>
    <cellStyle name="Titel"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B1:J157"/>
  <sheetViews>
    <sheetView tabSelected="1" workbookViewId="0" topLeftCell="A1">
      <selection activeCell="B1" sqref="B1:I157"/>
    </sheetView>
  </sheetViews>
  <sheetFormatPr defaultColWidth="11.57421875" defaultRowHeight="15"/>
  <cols>
    <col min="1" max="1" width="4.8515625" style="2" customWidth="1"/>
    <col min="2" max="2" width="9.28125" style="4" customWidth="1"/>
    <col min="3" max="3" width="39.140625" style="9" customWidth="1"/>
    <col min="4" max="9" width="14.00390625" style="6" customWidth="1"/>
    <col min="10" max="10" width="7.421875" style="6" customWidth="1"/>
    <col min="11" max="16384" width="11.421875" style="2" customWidth="1"/>
  </cols>
  <sheetData>
    <row r="1" spans="2:10" s="5" customFormat="1" ht="18">
      <c r="B1" s="7" t="s">
        <v>172</v>
      </c>
      <c r="C1" s="8"/>
      <c r="D1" s="10"/>
      <c r="E1" s="10"/>
      <c r="F1" s="10"/>
      <c r="G1" s="10"/>
      <c r="H1" s="10"/>
      <c r="I1" s="10"/>
      <c r="J1" s="31"/>
    </row>
    <row r="3" spans="2:10" s="1" customFormat="1" ht="27.75">
      <c r="B3" s="11" t="s">
        <v>0</v>
      </c>
      <c r="C3" s="12" t="s">
        <v>1</v>
      </c>
      <c r="D3" s="13" t="s">
        <v>2</v>
      </c>
      <c r="E3" s="13" t="s">
        <v>3</v>
      </c>
      <c r="F3" s="14" t="s">
        <v>174</v>
      </c>
      <c r="G3" s="13" t="s">
        <v>4</v>
      </c>
      <c r="H3" s="13" t="s">
        <v>5</v>
      </c>
      <c r="I3" s="15" t="s">
        <v>173</v>
      </c>
      <c r="J3" s="32"/>
    </row>
    <row r="4" spans="2:10" s="1" customFormat="1" ht="13.5">
      <c r="B4" s="16"/>
      <c r="C4" s="16" t="s">
        <v>128</v>
      </c>
      <c r="D4" s="17">
        <f>SUM(D5:D6)</f>
        <v>75209.70000000001</v>
      </c>
      <c r="E4" s="17"/>
      <c r="F4" s="17">
        <f>SUM(F5:F6)</f>
        <v>10900</v>
      </c>
      <c r="G4" s="17"/>
      <c r="H4" s="17"/>
      <c r="I4" s="17">
        <f>D4-F4</f>
        <v>64309.70000000001</v>
      </c>
      <c r="J4" s="33"/>
    </row>
    <row r="5" spans="2:10" ht="13.5">
      <c r="B5" s="18" t="s">
        <v>87</v>
      </c>
      <c r="C5" s="19" t="s">
        <v>93</v>
      </c>
      <c r="D5" s="20">
        <v>2442.85</v>
      </c>
      <c r="E5" s="20"/>
      <c r="F5" s="20"/>
      <c r="G5" s="20"/>
      <c r="H5" s="20"/>
      <c r="I5" s="20">
        <f>SUM(D5)</f>
        <v>2442.85</v>
      </c>
      <c r="J5" s="34"/>
    </row>
    <row r="6" spans="2:10" ht="13.5">
      <c r="B6" s="18" t="s">
        <v>98</v>
      </c>
      <c r="C6" s="19" t="s">
        <v>106</v>
      </c>
      <c r="D6" s="20">
        <v>72766.85</v>
      </c>
      <c r="E6" s="20"/>
      <c r="F6" s="20">
        <v>10900</v>
      </c>
      <c r="G6" s="20"/>
      <c r="H6" s="20"/>
      <c r="I6" s="20">
        <f>D6-F6</f>
        <v>61866.850000000006</v>
      </c>
      <c r="J6" s="34"/>
    </row>
    <row r="7" spans="2:10" s="1" customFormat="1" ht="13.5">
      <c r="B7" s="21"/>
      <c r="C7" s="22"/>
      <c r="D7" s="23"/>
      <c r="E7" s="23"/>
      <c r="F7" s="23"/>
      <c r="G7" s="23"/>
      <c r="H7" s="23"/>
      <c r="I7" s="23"/>
      <c r="J7" s="33"/>
    </row>
    <row r="8" spans="2:10" s="1" customFormat="1" ht="13.5">
      <c r="B8" s="21"/>
      <c r="C8" s="22"/>
      <c r="D8" s="23"/>
      <c r="E8" s="23"/>
      <c r="F8" s="23"/>
      <c r="G8" s="23"/>
      <c r="H8" s="23"/>
      <c r="I8" s="23"/>
      <c r="J8" s="33"/>
    </row>
    <row r="9" spans="2:10" s="3" customFormat="1" ht="13.5">
      <c r="B9" s="24"/>
      <c r="C9" s="25" t="s">
        <v>129</v>
      </c>
      <c r="D9" s="26">
        <f>SUM(D10)</f>
        <v>1030735.65</v>
      </c>
      <c r="E9" s="27"/>
      <c r="F9" s="26">
        <f>SUM(F10)</f>
        <v>290100</v>
      </c>
      <c r="G9" s="27"/>
      <c r="H9" s="26">
        <f>SUM(H10)</f>
        <v>200000</v>
      </c>
      <c r="I9" s="26">
        <f>D9-(F9+H9)</f>
        <v>540635.65</v>
      </c>
      <c r="J9" s="35"/>
    </row>
    <row r="10" spans="2:10" ht="13.5">
      <c r="B10" s="18" t="s">
        <v>19</v>
      </c>
      <c r="C10" s="19" t="s">
        <v>25</v>
      </c>
      <c r="D10" s="20">
        <v>1030735.65</v>
      </c>
      <c r="E10" s="20"/>
      <c r="F10" s="20">
        <v>290100</v>
      </c>
      <c r="G10" s="20"/>
      <c r="H10" s="20">
        <v>200000</v>
      </c>
      <c r="I10" s="20">
        <f>D10-(F10+H10)</f>
        <v>540635.65</v>
      </c>
      <c r="J10" s="34"/>
    </row>
    <row r="11" spans="2:10" s="1" customFormat="1" ht="13.5">
      <c r="B11" s="21"/>
      <c r="C11" s="22"/>
      <c r="D11" s="23"/>
      <c r="E11" s="23"/>
      <c r="F11" s="23"/>
      <c r="G11" s="23"/>
      <c r="H11" s="23"/>
      <c r="I11" s="23"/>
      <c r="J11" s="33"/>
    </row>
    <row r="12" spans="2:10" s="1" customFormat="1" ht="13.5">
      <c r="B12" s="21"/>
      <c r="C12" s="21" t="s">
        <v>108</v>
      </c>
      <c r="D12" s="23">
        <f>SUM(D13:D14)</f>
        <v>302192.45</v>
      </c>
      <c r="E12" s="23">
        <f>SUM(E13:E14)</f>
        <v>241500.4</v>
      </c>
      <c r="F12" s="23">
        <f>SUM(F13:F14)</f>
        <v>15700</v>
      </c>
      <c r="G12" s="23">
        <f>SUM(G13:G14)</f>
        <v>21464.4</v>
      </c>
      <c r="H12" s="23"/>
      <c r="I12" s="23">
        <f>D12-(E12+F12+G12)</f>
        <v>23527.650000000023</v>
      </c>
      <c r="J12" s="33"/>
    </row>
    <row r="13" spans="2:10" ht="13.5">
      <c r="B13" s="18" t="s">
        <v>7</v>
      </c>
      <c r="C13" s="19" t="s">
        <v>14</v>
      </c>
      <c r="D13" s="20">
        <v>248335.65</v>
      </c>
      <c r="E13" s="20">
        <v>209200</v>
      </c>
      <c r="F13" s="20">
        <v>15700</v>
      </c>
      <c r="G13" s="20">
        <v>21464.4</v>
      </c>
      <c r="H13" s="20"/>
      <c r="I13" s="20">
        <f>D13-(E13+F13+G13+H13)</f>
        <v>1971.25</v>
      </c>
      <c r="J13" s="34"/>
    </row>
    <row r="14" spans="2:10" ht="13.5">
      <c r="B14" s="18" t="s">
        <v>6</v>
      </c>
      <c r="C14" s="19" t="s">
        <v>14</v>
      </c>
      <c r="D14" s="20">
        <v>53856.8</v>
      </c>
      <c r="E14" s="20">
        <v>32300.4</v>
      </c>
      <c r="F14" s="20"/>
      <c r="G14" s="20"/>
      <c r="H14" s="20"/>
      <c r="I14" s="20">
        <f>D14-(E14)</f>
        <v>21556.4</v>
      </c>
      <c r="J14" s="34"/>
    </row>
    <row r="15" spans="2:10" ht="13.5">
      <c r="B15" s="18"/>
      <c r="C15" s="19"/>
      <c r="D15" s="20"/>
      <c r="E15" s="20"/>
      <c r="F15" s="20"/>
      <c r="G15" s="20"/>
      <c r="H15" s="20"/>
      <c r="I15" s="20"/>
      <c r="J15" s="34"/>
    </row>
    <row r="16" spans="2:10" s="1" customFormat="1" ht="13.5">
      <c r="B16" s="21"/>
      <c r="C16" s="21" t="s">
        <v>130</v>
      </c>
      <c r="D16" s="23">
        <f>SUM(D17:D18)</f>
        <v>130125</v>
      </c>
      <c r="E16" s="38">
        <f>SUM(E17:E18)</f>
        <v>0</v>
      </c>
      <c r="F16" s="23">
        <f>SUM(F17:F18)</f>
        <v>34300</v>
      </c>
      <c r="G16" s="38">
        <f>SUM(G17:G18)</f>
        <v>0</v>
      </c>
      <c r="H16" s="23"/>
      <c r="I16" s="23">
        <f>D16-(E16+F16+G16)</f>
        <v>95825</v>
      </c>
      <c r="J16" s="33"/>
    </row>
    <row r="17" spans="2:10" ht="13.5">
      <c r="B17" s="18" t="s">
        <v>8</v>
      </c>
      <c r="C17" s="19" t="s">
        <v>109</v>
      </c>
      <c r="D17" s="20">
        <v>130125</v>
      </c>
      <c r="E17" s="20"/>
      <c r="F17" s="20">
        <v>34300</v>
      </c>
      <c r="G17" s="20"/>
      <c r="H17" s="20"/>
      <c r="I17" s="20">
        <v>95825</v>
      </c>
      <c r="J17" s="34"/>
    </row>
    <row r="18" spans="2:10" ht="13.5">
      <c r="B18" s="18"/>
      <c r="C18" s="19"/>
      <c r="D18" s="20"/>
      <c r="E18" s="20"/>
      <c r="F18" s="20"/>
      <c r="G18" s="20"/>
      <c r="H18" s="20"/>
      <c r="I18" s="20"/>
      <c r="J18" s="34"/>
    </row>
    <row r="19" spans="2:10" s="1" customFormat="1" ht="13.5">
      <c r="B19" s="21"/>
      <c r="C19" s="22"/>
      <c r="D19" s="23"/>
      <c r="E19" s="23"/>
      <c r="F19" s="23"/>
      <c r="G19" s="23"/>
      <c r="H19" s="23"/>
      <c r="I19" s="23"/>
      <c r="J19" s="33"/>
    </row>
    <row r="20" spans="2:10" s="1" customFormat="1" ht="13.5">
      <c r="B20" s="21"/>
      <c r="C20" s="21" t="s">
        <v>131</v>
      </c>
      <c r="D20" s="23">
        <f>SUM(D21)</f>
        <v>522369.95</v>
      </c>
      <c r="E20" s="23">
        <f>SUM(E21)</f>
        <v>123844.3</v>
      </c>
      <c r="F20" s="23">
        <f>SUM(F21)</f>
        <v>74100</v>
      </c>
      <c r="G20" s="23"/>
      <c r="H20" s="23">
        <f>SUM(H21)</f>
        <v>50000</v>
      </c>
      <c r="I20" s="23">
        <f>D20-(E20+F20+H20)</f>
        <v>274425.65</v>
      </c>
      <c r="J20" s="33"/>
    </row>
    <row r="21" spans="2:10" ht="13.5">
      <c r="B21" s="18" t="s">
        <v>81</v>
      </c>
      <c r="C21" s="19" t="s">
        <v>151</v>
      </c>
      <c r="D21" s="20">
        <v>522369.95</v>
      </c>
      <c r="E21" s="20">
        <v>123844.3</v>
      </c>
      <c r="F21" s="20">
        <v>74100</v>
      </c>
      <c r="G21" s="20"/>
      <c r="H21" s="20">
        <v>50000</v>
      </c>
      <c r="I21" s="20">
        <v>274425.65</v>
      </c>
      <c r="J21" s="34"/>
    </row>
    <row r="22" spans="2:10" s="1" customFormat="1" ht="13.5">
      <c r="B22" s="21"/>
      <c r="C22" s="22"/>
      <c r="D22" s="23"/>
      <c r="E22" s="23"/>
      <c r="F22" s="23"/>
      <c r="G22" s="23"/>
      <c r="H22" s="23"/>
      <c r="I22" s="23"/>
      <c r="J22" s="33"/>
    </row>
    <row r="23" spans="2:10" s="1" customFormat="1" ht="13.5">
      <c r="B23" s="21"/>
      <c r="C23" s="21" t="s">
        <v>132</v>
      </c>
      <c r="D23" s="23">
        <f>SUM(D24:D29)</f>
        <v>86777.79999999999</v>
      </c>
      <c r="E23" s="23"/>
      <c r="F23" s="23">
        <f>SUM(F24:F29)</f>
        <v>17500</v>
      </c>
      <c r="G23" s="23">
        <f>SUM(G24:G29)</f>
        <v>1536.5</v>
      </c>
      <c r="H23" s="23"/>
      <c r="I23" s="23">
        <f>D23-(F23+G23)</f>
        <v>67741.29999999999</v>
      </c>
      <c r="J23" s="33"/>
    </row>
    <row r="24" spans="2:10" ht="13.5">
      <c r="B24" s="18" t="s">
        <v>89</v>
      </c>
      <c r="C24" s="19" t="s">
        <v>192</v>
      </c>
      <c r="D24" s="20">
        <v>680</v>
      </c>
      <c r="E24" s="20"/>
      <c r="F24" s="20"/>
      <c r="G24" s="20"/>
      <c r="H24" s="20"/>
      <c r="I24" s="20">
        <f>D24</f>
        <v>680</v>
      </c>
      <c r="J24" s="34"/>
    </row>
    <row r="25" spans="2:10" ht="13.5">
      <c r="B25" s="18" t="s">
        <v>86</v>
      </c>
      <c r="C25" s="19" t="s">
        <v>152</v>
      </c>
      <c r="D25" s="20">
        <v>18791.6</v>
      </c>
      <c r="E25" s="20"/>
      <c r="F25" s="20">
        <v>3500</v>
      </c>
      <c r="G25" s="20"/>
      <c r="H25" s="20"/>
      <c r="I25" s="20">
        <f>D25-(F25)</f>
        <v>15291.599999999999</v>
      </c>
      <c r="J25" s="34"/>
    </row>
    <row r="26" spans="2:10" ht="13.5">
      <c r="B26" s="18" t="s">
        <v>83</v>
      </c>
      <c r="C26" s="19" t="s">
        <v>92</v>
      </c>
      <c r="D26" s="20">
        <v>7567.8</v>
      </c>
      <c r="E26" s="20"/>
      <c r="F26" s="20">
        <v>3500</v>
      </c>
      <c r="G26" s="20">
        <v>1536.5</v>
      </c>
      <c r="H26" s="20"/>
      <c r="I26" s="20">
        <f>D26-(F26+G26)</f>
        <v>2531.3</v>
      </c>
      <c r="J26" s="34"/>
    </row>
    <row r="27" spans="2:10" ht="13.5">
      <c r="B27" s="18" t="s">
        <v>82</v>
      </c>
      <c r="C27" s="19" t="s">
        <v>92</v>
      </c>
      <c r="D27" s="20">
        <v>12961.5</v>
      </c>
      <c r="E27" s="20"/>
      <c r="F27" s="20">
        <v>5200</v>
      </c>
      <c r="G27" s="20"/>
      <c r="H27" s="20"/>
      <c r="I27" s="20">
        <f>D27-(F27)</f>
        <v>7761.5</v>
      </c>
      <c r="J27" s="34"/>
    </row>
    <row r="28" spans="2:10" ht="13.5">
      <c r="B28" s="18" t="s">
        <v>97</v>
      </c>
      <c r="C28" s="19" t="s">
        <v>110</v>
      </c>
      <c r="D28" s="20">
        <v>12839.1</v>
      </c>
      <c r="E28" s="20"/>
      <c r="F28" s="20">
        <v>5300</v>
      </c>
      <c r="G28" s="20"/>
      <c r="H28" s="20"/>
      <c r="I28" s="20">
        <f>D28-F28</f>
        <v>7539.1</v>
      </c>
      <c r="J28" s="34"/>
    </row>
    <row r="29" spans="2:10" ht="13.5">
      <c r="B29" s="18" t="s">
        <v>94</v>
      </c>
      <c r="C29" s="19" t="s">
        <v>105</v>
      </c>
      <c r="D29" s="20">
        <v>33937.8</v>
      </c>
      <c r="E29" s="20"/>
      <c r="F29" s="20"/>
      <c r="G29" s="20"/>
      <c r="H29" s="20"/>
      <c r="I29" s="20">
        <f>D29</f>
        <v>33937.8</v>
      </c>
      <c r="J29" s="34"/>
    </row>
    <row r="30" spans="2:10" ht="13.5">
      <c r="B30" s="18"/>
      <c r="C30" s="19"/>
      <c r="D30" s="20"/>
      <c r="E30" s="20"/>
      <c r="F30" s="20"/>
      <c r="G30" s="20"/>
      <c r="H30" s="20"/>
      <c r="I30" s="20"/>
      <c r="J30" s="34"/>
    </row>
    <row r="31" spans="2:10" ht="13.5">
      <c r="B31" s="18"/>
      <c r="C31" s="19"/>
      <c r="D31" s="20"/>
      <c r="E31" s="20"/>
      <c r="F31" s="20"/>
      <c r="G31" s="20"/>
      <c r="H31" s="20"/>
      <c r="I31" s="20"/>
      <c r="J31" s="34"/>
    </row>
    <row r="32" spans="2:10" s="1" customFormat="1" ht="13.5">
      <c r="B32" s="21"/>
      <c r="C32" s="22"/>
      <c r="D32" s="23"/>
      <c r="E32" s="23"/>
      <c r="F32" s="23"/>
      <c r="G32" s="23"/>
      <c r="H32" s="23"/>
      <c r="I32" s="23"/>
      <c r="J32" s="33"/>
    </row>
    <row r="33" spans="2:10" s="1" customFormat="1" ht="13.5">
      <c r="B33" s="21"/>
      <c r="C33" s="21" t="s">
        <v>133</v>
      </c>
      <c r="D33" s="23">
        <f>SUM(D34:D35)</f>
        <v>429157.9</v>
      </c>
      <c r="E33" s="23">
        <f>SUM(E34)</f>
        <v>91475</v>
      </c>
      <c r="F33" s="23">
        <f>SUM(F34)</f>
        <v>90500</v>
      </c>
      <c r="G33" s="23">
        <f>SUM(G34:G35)</f>
        <v>278004.8</v>
      </c>
      <c r="H33" s="23"/>
      <c r="I33" s="23">
        <f>D33-(E33+F33+G33)</f>
        <v>-30821.899999999965</v>
      </c>
      <c r="J33" s="33"/>
    </row>
    <row r="34" spans="2:10" ht="13.5">
      <c r="B34" s="18" t="s">
        <v>78</v>
      </c>
      <c r="C34" s="19" t="s">
        <v>90</v>
      </c>
      <c r="D34" s="20">
        <v>429157.9</v>
      </c>
      <c r="E34" s="20">
        <v>91475</v>
      </c>
      <c r="F34" s="20">
        <v>90500</v>
      </c>
      <c r="G34" s="20"/>
      <c r="H34" s="20"/>
      <c r="I34" s="20">
        <f>D34-(E34+F34)</f>
        <v>247182.90000000002</v>
      </c>
      <c r="J34" s="34"/>
    </row>
    <row r="35" spans="2:10" ht="13.5">
      <c r="B35" s="18" t="s">
        <v>79</v>
      </c>
      <c r="C35" s="19" t="s">
        <v>175</v>
      </c>
      <c r="D35" s="20"/>
      <c r="E35" s="20"/>
      <c r="F35" s="20"/>
      <c r="G35" s="20">
        <v>278004.8</v>
      </c>
      <c r="H35" s="20"/>
      <c r="I35" s="20">
        <f>D35-G35</f>
        <v>-278004.8</v>
      </c>
      <c r="J35" s="34"/>
    </row>
    <row r="36" spans="2:10" s="1" customFormat="1" ht="13.5">
      <c r="B36" s="21"/>
      <c r="C36" s="22"/>
      <c r="D36" s="23"/>
      <c r="E36" s="23"/>
      <c r="F36" s="23"/>
      <c r="G36" s="23"/>
      <c r="H36" s="23"/>
      <c r="I36" s="23"/>
      <c r="J36" s="33"/>
    </row>
    <row r="37" spans="2:10" s="1" customFormat="1" ht="13.5">
      <c r="B37" s="21"/>
      <c r="C37" s="21" t="s">
        <v>134</v>
      </c>
      <c r="D37" s="23">
        <f>SUM(D38:D44)</f>
        <v>2898087.14</v>
      </c>
      <c r="E37" s="23">
        <f>SUM(E38:E44)</f>
        <v>758983.1</v>
      </c>
      <c r="F37" s="23">
        <f>SUM(F38:F44)</f>
        <v>662700</v>
      </c>
      <c r="G37" s="23">
        <v>5692.65</v>
      </c>
      <c r="H37" s="23">
        <f>SUM(H41:H44)</f>
        <v>95000</v>
      </c>
      <c r="I37" s="23">
        <v>1375711.39</v>
      </c>
      <c r="J37" s="33"/>
    </row>
    <row r="38" spans="2:10" ht="13.5">
      <c r="B38" s="18" t="s">
        <v>16</v>
      </c>
      <c r="C38" s="39" t="s">
        <v>177</v>
      </c>
      <c r="D38" s="20">
        <v>158890.84</v>
      </c>
      <c r="E38" s="20">
        <v>26197.1</v>
      </c>
      <c r="F38" s="20"/>
      <c r="G38" s="20"/>
      <c r="H38" s="20"/>
      <c r="I38" s="20">
        <f>D38-E38</f>
        <v>132693.74</v>
      </c>
      <c r="J38" s="34"/>
    </row>
    <row r="39" spans="2:10" ht="13.5">
      <c r="B39" s="18" t="s">
        <v>88</v>
      </c>
      <c r="C39" s="19" t="s">
        <v>111</v>
      </c>
      <c r="D39" s="20">
        <v>1800</v>
      </c>
      <c r="E39" s="20"/>
      <c r="F39" s="20"/>
      <c r="G39" s="20"/>
      <c r="H39" s="20"/>
      <c r="I39" s="20">
        <f>D39</f>
        <v>1800</v>
      </c>
      <c r="J39" s="34"/>
    </row>
    <row r="40" spans="2:10" ht="13.5">
      <c r="B40" s="18" t="s">
        <v>18</v>
      </c>
      <c r="C40" s="19" t="s">
        <v>24</v>
      </c>
      <c r="D40" s="20">
        <v>24103.85</v>
      </c>
      <c r="E40" s="20">
        <v>5500</v>
      </c>
      <c r="F40" s="20"/>
      <c r="G40" s="20"/>
      <c r="H40" s="20"/>
      <c r="I40" s="20">
        <f>D40-E40</f>
        <v>18603.85</v>
      </c>
      <c r="J40" s="34"/>
    </row>
    <row r="41" spans="2:10" ht="13.5">
      <c r="B41" s="18" t="s">
        <v>153</v>
      </c>
      <c r="C41" s="19" t="s">
        <v>154</v>
      </c>
      <c r="D41" s="20">
        <v>5000</v>
      </c>
      <c r="E41" s="20"/>
      <c r="F41" s="20"/>
      <c r="G41" s="20"/>
      <c r="H41" s="20"/>
      <c r="I41" s="20">
        <f>D41</f>
        <v>5000</v>
      </c>
      <c r="J41" s="34"/>
    </row>
    <row r="42" spans="2:10" ht="13.5">
      <c r="B42" s="18" t="s">
        <v>17</v>
      </c>
      <c r="C42" s="28" t="s">
        <v>155</v>
      </c>
      <c r="D42" s="20">
        <v>28638.95</v>
      </c>
      <c r="E42" s="20"/>
      <c r="F42" s="20"/>
      <c r="G42" s="20"/>
      <c r="H42" s="20">
        <v>20000</v>
      </c>
      <c r="I42" s="20">
        <f>D42-H42</f>
        <v>8638.95</v>
      </c>
      <c r="J42" s="34"/>
    </row>
    <row r="43" spans="2:10" ht="13.5">
      <c r="B43" s="18" t="s">
        <v>15</v>
      </c>
      <c r="C43" s="39" t="s">
        <v>178</v>
      </c>
      <c r="D43" s="20">
        <v>2446847.3</v>
      </c>
      <c r="E43" s="20">
        <v>727286</v>
      </c>
      <c r="F43" s="20">
        <v>662700</v>
      </c>
      <c r="G43" s="20">
        <v>5692.65</v>
      </c>
      <c r="H43" s="20"/>
      <c r="I43" s="20" t="s">
        <v>193</v>
      </c>
      <c r="J43" s="34"/>
    </row>
    <row r="44" spans="2:10" ht="13.5">
      <c r="B44" s="18" t="s">
        <v>156</v>
      </c>
      <c r="C44" s="19" t="s">
        <v>112</v>
      </c>
      <c r="D44" s="20">
        <v>232806.2</v>
      </c>
      <c r="E44" s="20"/>
      <c r="F44" s="20"/>
      <c r="G44" s="20"/>
      <c r="H44" s="20">
        <v>75000</v>
      </c>
      <c r="I44" s="20">
        <f>D44-H44</f>
        <v>157806.2</v>
      </c>
      <c r="J44" s="34"/>
    </row>
    <row r="45" spans="2:10" s="1" customFormat="1" ht="13.5">
      <c r="B45" s="21"/>
      <c r="C45" s="22"/>
      <c r="D45" s="23"/>
      <c r="E45" s="23"/>
      <c r="F45" s="23"/>
      <c r="G45" s="23"/>
      <c r="H45" s="23"/>
      <c r="I45" s="23"/>
      <c r="J45" s="33"/>
    </row>
    <row r="46" spans="2:10" s="1" customFormat="1" ht="13.5">
      <c r="B46" s="21"/>
      <c r="C46" s="21" t="s">
        <v>176</v>
      </c>
      <c r="D46" s="23">
        <f>SUM(D47:D48)</f>
        <v>34063.85</v>
      </c>
      <c r="E46" s="23"/>
      <c r="F46" s="23">
        <f>SUM(F47:F48)</f>
        <v>3900</v>
      </c>
      <c r="G46" s="23"/>
      <c r="H46" s="23">
        <f>SUM(H47:H48)</f>
        <v>28063.85</v>
      </c>
      <c r="I46" s="23">
        <f>D46-(F46+H46)</f>
        <v>2100</v>
      </c>
      <c r="J46" s="33"/>
    </row>
    <row r="47" spans="2:10" ht="13.5">
      <c r="B47" s="18" t="s">
        <v>84</v>
      </c>
      <c r="C47" s="19" t="s">
        <v>91</v>
      </c>
      <c r="D47" s="20">
        <v>7000</v>
      </c>
      <c r="E47" s="20"/>
      <c r="F47" s="20">
        <v>3900</v>
      </c>
      <c r="G47" s="20"/>
      <c r="H47" s="20">
        <v>1000</v>
      </c>
      <c r="I47" s="20">
        <f>D47-(F47+H47)</f>
        <v>2100</v>
      </c>
      <c r="J47" s="34"/>
    </row>
    <row r="48" spans="2:10" ht="13.5">
      <c r="B48" s="18" t="s">
        <v>95</v>
      </c>
      <c r="C48" s="19" t="s">
        <v>103</v>
      </c>
      <c r="D48" s="20">
        <v>27063.85</v>
      </c>
      <c r="E48" s="20"/>
      <c r="F48" s="20"/>
      <c r="G48" s="20"/>
      <c r="H48" s="20">
        <v>27063.85</v>
      </c>
      <c r="I48" s="30">
        <f>D48-H48</f>
        <v>0</v>
      </c>
      <c r="J48" s="34"/>
    </row>
    <row r="49" spans="2:10" s="1" customFormat="1" ht="13.5">
      <c r="B49" s="21"/>
      <c r="C49" s="22"/>
      <c r="D49" s="23"/>
      <c r="E49" s="23"/>
      <c r="F49" s="23"/>
      <c r="G49" s="23"/>
      <c r="H49" s="23"/>
      <c r="I49" s="23"/>
      <c r="J49" s="33"/>
    </row>
    <row r="50" spans="2:10" s="1" customFormat="1" ht="13.5">
      <c r="B50" s="21"/>
      <c r="C50" s="21" t="s">
        <v>135</v>
      </c>
      <c r="D50" s="23">
        <f>SUM(D51:D55)</f>
        <v>847430.1</v>
      </c>
      <c r="E50" s="23">
        <f>SUM(E51:E55)</f>
        <v>12000</v>
      </c>
      <c r="F50" s="23">
        <f>SUM(F51:F55)</f>
        <v>9400</v>
      </c>
      <c r="G50" s="23">
        <f>SUM(G51:G55)</f>
        <v>80000</v>
      </c>
      <c r="H50" s="23">
        <f>SUM(H51:H55)</f>
        <v>52632.75</v>
      </c>
      <c r="I50" s="23">
        <f>D50-(E50+F50+G50+H50)</f>
        <v>693397.35</v>
      </c>
      <c r="J50" s="33"/>
    </row>
    <row r="51" spans="2:10" ht="13.5">
      <c r="B51" s="18" t="s">
        <v>113</v>
      </c>
      <c r="C51" s="19" t="s">
        <v>157</v>
      </c>
      <c r="D51" s="20">
        <v>3525.1</v>
      </c>
      <c r="E51" s="20"/>
      <c r="F51" s="20"/>
      <c r="G51" s="20"/>
      <c r="H51" s="20"/>
      <c r="I51" s="20">
        <f>D51</f>
        <v>3525.1</v>
      </c>
      <c r="J51" s="34"/>
    </row>
    <row r="52" spans="2:10" ht="13.5">
      <c r="B52" s="18" t="s">
        <v>100</v>
      </c>
      <c r="C52" s="19" t="s">
        <v>157</v>
      </c>
      <c r="D52" s="20">
        <v>23260</v>
      </c>
      <c r="E52" s="20"/>
      <c r="F52" s="20">
        <v>9400</v>
      </c>
      <c r="G52" s="20"/>
      <c r="H52" s="20"/>
      <c r="I52" s="20">
        <f>D52-F52</f>
        <v>13860</v>
      </c>
      <c r="J52" s="34"/>
    </row>
    <row r="53" spans="2:10" ht="13.5">
      <c r="B53" s="18" t="s">
        <v>73</v>
      </c>
      <c r="C53" s="19" t="s">
        <v>75</v>
      </c>
      <c r="D53" s="20">
        <v>782644.3</v>
      </c>
      <c r="E53" s="20">
        <v>12000</v>
      </c>
      <c r="F53" s="20"/>
      <c r="G53" s="20">
        <v>80000</v>
      </c>
      <c r="H53" s="20">
        <v>20000</v>
      </c>
      <c r="I53" s="20">
        <f>D53-(E53+G53+H53)</f>
        <v>670644.3</v>
      </c>
      <c r="J53" s="34"/>
    </row>
    <row r="54" spans="2:10" ht="13.5">
      <c r="B54" s="18" t="s">
        <v>114</v>
      </c>
      <c r="C54" s="19" t="s">
        <v>157</v>
      </c>
      <c r="D54" s="20">
        <v>12632.75</v>
      </c>
      <c r="E54" s="20"/>
      <c r="F54" s="20"/>
      <c r="G54" s="20"/>
      <c r="H54" s="20">
        <v>12632.75</v>
      </c>
      <c r="I54" s="30">
        <f>D54-H54</f>
        <v>0</v>
      </c>
      <c r="J54" s="34"/>
    </row>
    <row r="55" spans="2:10" ht="13.5">
      <c r="B55" s="18" t="s">
        <v>96</v>
      </c>
      <c r="C55" s="19" t="s">
        <v>104</v>
      </c>
      <c r="D55" s="20">
        <v>25367.95</v>
      </c>
      <c r="E55" s="20"/>
      <c r="F55" s="20"/>
      <c r="G55" s="20"/>
      <c r="H55" s="20">
        <v>20000</v>
      </c>
      <c r="I55" s="20">
        <f>D55-H55</f>
        <v>5367.950000000001</v>
      </c>
      <c r="J55" s="34"/>
    </row>
    <row r="56" spans="2:10" s="1" customFormat="1" ht="13.5">
      <c r="B56" s="21"/>
      <c r="C56" s="22"/>
      <c r="D56" s="23"/>
      <c r="E56" s="23"/>
      <c r="F56" s="23"/>
      <c r="G56" s="23"/>
      <c r="H56" s="23"/>
      <c r="I56" s="23"/>
      <c r="J56" s="33"/>
    </row>
    <row r="57" spans="2:10" s="1" customFormat="1" ht="13.5">
      <c r="B57" s="21"/>
      <c r="C57" s="21" t="s">
        <v>136</v>
      </c>
      <c r="D57" s="23">
        <f>SUM(D58)</f>
        <v>20083.55</v>
      </c>
      <c r="E57" s="23"/>
      <c r="F57" s="23">
        <f>SUM(F58)</f>
        <v>8500</v>
      </c>
      <c r="G57" s="23"/>
      <c r="H57" s="23"/>
      <c r="I57" s="23">
        <f>D57-F57</f>
        <v>11583.55</v>
      </c>
      <c r="J57" s="33"/>
    </row>
    <row r="58" spans="2:10" ht="13.5">
      <c r="B58" s="40" t="s">
        <v>179</v>
      </c>
      <c r="C58" s="19" t="s">
        <v>115</v>
      </c>
      <c r="D58" s="20">
        <v>20083.55</v>
      </c>
      <c r="E58" s="20"/>
      <c r="F58" s="20">
        <v>8500</v>
      </c>
      <c r="G58" s="20"/>
      <c r="H58" s="20"/>
      <c r="I58" s="20">
        <f>D58-F58</f>
        <v>11583.55</v>
      </c>
      <c r="J58" s="34"/>
    </row>
    <row r="59" spans="2:10" s="1" customFormat="1" ht="13.5">
      <c r="B59" s="21"/>
      <c r="C59" s="22"/>
      <c r="D59" s="23"/>
      <c r="E59" s="23"/>
      <c r="F59" s="23"/>
      <c r="G59" s="23"/>
      <c r="H59" s="23"/>
      <c r="I59" s="23"/>
      <c r="J59" s="33"/>
    </row>
    <row r="60" spans="2:10" s="1" customFormat="1" ht="13.5">
      <c r="B60" s="21"/>
      <c r="C60" s="21" t="s">
        <v>137</v>
      </c>
      <c r="D60" s="23">
        <f>SUM(D61:D62)</f>
        <v>200656.15</v>
      </c>
      <c r="E60" s="23"/>
      <c r="F60" s="23">
        <f>SUM(F61:F62)</f>
        <v>73500</v>
      </c>
      <c r="G60" s="23"/>
      <c r="H60" s="23"/>
      <c r="I60" s="23">
        <f>D60-F60</f>
        <v>127156.15</v>
      </c>
      <c r="J60" s="33"/>
    </row>
    <row r="61" spans="2:10" ht="13.5">
      <c r="B61" s="18" t="s">
        <v>59</v>
      </c>
      <c r="C61" s="19" t="s">
        <v>158</v>
      </c>
      <c r="D61" s="20">
        <v>9240</v>
      </c>
      <c r="E61" s="20"/>
      <c r="F61" s="20"/>
      <c r="G61" s="20"/>
      <c r="H61" s="20"/>
      <c r="I61" s="20">
        <f>D61</f>
        <v>9240</v>
      </c>
      <c r="J61" s="34"/>
    </row>
    <row r="62" spans="2:10" ht="13.5">
      <c r="B62" s="18" t="s">
        <v>58</v>
      </c>
      <c r="C62" s="19" t="s">
        <v>158</v>
      </c>
      <c r="D62" s="20">
        <v>191416.15</v>
      </c>
      <c r="E62" s="20"/>
      <c r="F62" s="20">
        <v>73500</v>
      </c>
      <c r="G62" s="20"/>
      <c r="H62" s="20"/>
      <c r="I62" s="20">
        <f>D62-F62</f>
        <v>117916.15</v>
      </c>
      <c r="J62" s="34"/>
    </row>
    <row r="63" spans="2:10" ht="13.5">
      <c r="B63" s="18"/>
      <c r="C63" s="19"/>
      <c r="D63" s="20"/>
      <c r="E63" s="20"/>
      <c r="F63" s="20"/>
      <c r="G63" s="20"/>
      <c r="H63" s="20"/>
      <c r="I63" s="20"/>
      <c r="J63" s="34"/>
    </row>
    <row r="64" spans="2:10" s="1" customFormat="1" ht="13.5">
      <c r="B64" s="21"/>
      <c r="C64" s="21" t="s">
        <v>138</v>
      </c>
      <c r="D64" s="23">
        <f>SUM(D65)</f>
        <v>248500</v>
      </c>
      <c r="E64" s="23"/>
      <c r="F64" s="23">
        <f>SUM(F65)</f>
        <v>28100</v>
      </c>
      <c r="G64" s="23"/>
      <c r="H64" s="23"/>
      <c r="I64" s="23">
        <f>D64-F64</f>
        <v>220400</v>
      </c>
      <c r="J64" s="33"/>
    </row>
    <row r="65" spans="2:10" ht="13.5">
      <c r="B65" s="18" t="s">
        <v>57</v>
      </c>
      <c r="C65" s="19" t="s">
        <v>158</v>
      </c>
      <c r="D65" s="20">
        <v>248500</v>
      </c>
      <c r="E65" s="20"/>
      <c r="F65" s="20">
        <v>28100</v>
      </c>
      <c r="G65" s="20"/>
      <c r="H65" s="20"/>
      <c r="I65" s="20">
        <f>D65-F65</f>
        <v>220400</v>
      </c>
      <c r="J65" s="34"/>
    </row>
    <row r="66" spans="2:10" s="1" customFormat="1" ht="13.5">
      <c r="B66" s="21"/>
      <c r="C66" s="22"/>
      <c r="D66" s="23"/>
      <c r="E66" s="23"/>
      <c r="F66" s="23"/>
      <c r="G66" s="23"/>
      <c r="H66" s="23"/>
      <c r="I66" s="23"/>
      <c r="J66" s="33"/>
    </row>
    <row r="67" spans="2:10" s="1" customFormat="1" ht="13.5">
      <c r="B67" s="21"/>
      <c r="C67" s="21" t="s">
        <v>139</v>
      </c>
      <c r="D67" s="23">
        <f>SUM(D68:D78)</f>
        <v>2743240.8</v>
      </c>
      <c r="E67" s="23">
        <f>SUM(E68:E78)</f>
        <v>399507.4</v>
      </c>
      <c r="F67" s="23">
        <f>SUM(F68:F78)</f>
        <v>676400</v>
      </c>
      <c r="G67" s="23">
        <f>SUM(G68:G78)</f>
        <v>143592.65</v>
      </c>
      <c r="H67" s="23">
        <f>SUM(H68:H78)</f>
        <v>437095.2</v>
      </c>
      <c r="I67" s="23">
        <f>D67-(E67+F67+G67+H67)</f>
        <v>1086645.55</v>
      </c>
      <c r="J67" s="33"/>
    </row>
    <row r="68" spans="2:10" ht="13.5">
      <c r="B68" s="18" t="s">
        <v>44</v>
      </c>
      <c r="C68" s="19" t="s">
        <v>159</v>
      </c>
      <c r="D68" s="20">
        <v>904615.45</v>
      </c>
      <c r="E68" s="20">
        <v>22170</v>
      </c>
      <c r="F68" s="20">
        <v>346600</v>
      </c>
      <c r="G68" s="20">
        <v>118157.75</v>
      </c>
      <c r="H68" s="20">
        <v>213500</v>
      </c>
      <c r="I68" s="20">
        <f>D68-(E68+F68+G68+H68)</f>
        <v>204187.69999999995</v>
      </c>
      <c r="J68" s="34"/>
    </row>
    <row r="69" spans="2:10" ht="13.5">
      <c r="B69" s="18" t="s">
        <v>12</v>
      </c>
      <c r="C69" s="19" t="s">
        <v>53</v>
      </c>
      <c r="D69" s="20">
        <v>443262.7</v>
      </c>
      <c r="E69" s="20">
        <v>118103</v>
      </c>
      <c r="F69" s="20">
        <v>130100</v>
      </c>
      <c r="G69" s="20">
        <v>5370</v>
      </c>
      <c r="H69" s="20"/>
      <c r="I69" s="20">
        <f>D69-(E69+G69+F69)</f>
        <v>189689.7</v>
      </c>
      <c r="J69" s="34"/>
    </row>
    <row r="70" spans="2:10" ht="13.5">
      <c r="B70" s="18" t="s">
        <v>43</v>
      </c>
      <c r="C70" s="19" t="s">
        <v>194</v>
      </c>
      <c r="D70" s="20">
        <v>49139.1</v>
      </c>
      <c r="E70" s="20"/>
      <c r="F70" s="20">
        <v>19500</v>
      </c>
      <c r="G70" s="20"/>
      <c r="H70" s="20"/>
      <c r="I70" s="20">
        <f>D70-F70</f>
        <v>29639.1</v>
      </c>
      <c r="J70" s="34"/>
    </row>
    <row r="71" spans="2:10" ht="13.5">
      <c r="B71" s="18" t="s">
        <v>41</v>
      </c>
      <c r="C71" s="19" t="s">
        <v>195</v>
      </c>
      <c r="D71" s="20">
        <v>90865</v>
      </c>
      <c r="E71" s="20"/>
      <c r="F71" s="20"/>
      <c r="G71" s="20">
        <v>16336</v>
      </c>
      <c r="H71" s="20"/>
      <c r="I71" s="20">
        <f>D71-G71</f>
        <v>74529</v>
      </c>
      <c r="J71" s="34"/>
    </row>
    <row r="72" spans="2:10" ht="13.5">
      <c r="B72" s="18" t="s">
        <v>42</v>
      </c>
      <c r="C72" s="19" t="s">
        <v>52</v>
      </c>
      <c r="D72" s="20">
        <v>536917.35</v>
      </c>
      <c r="E72" s="20">
        <v>229234.4</v>
      </c>
      <c r="F72" s="20">
        <v>150400</v>
      </c>
      <c r="G72" s="20"/>
      <c r="H72" s="20">
        <v>155000</v>
      </c>
      <c r="I72" s="20">
        <f>D72-(E72+F72+H72)</f>
        <v>2282.9499999999534</v>
      </c>
      <c r="J72" s="34"/>
    </row>
    <row r="73" spans="2:10" ht="13.5">
      <c r="B73" s="18" t="s">
        <v>39</v>
      </c>
      <c r="C73" s="19" t="s">
        <v>50</v>
      </c>
      <c r="D73" s="20">
        <v>68595.2</v>
      </c>
      <c r="E73" s="20"/>
      <c r="F73" s="20"/>
      <c r="G73" s="20"/>
      <c r="H73" s="20">
        <v>68595.2</v>
      </c>
      <c r="I73" s="30">
        <f>D73-H73</f>
        <v>0</v>
      </c>
      <c r="J73" s="34"/>
    </row>
    <row r="74" spans="2:10" ht="13.5">
      <c r="B74" s="18" t="s">
        <v>40</v>
      </c>
      <c r="C74" s="19" t="s">
        <v>51</v>
      </c>
      <c r="D74" s="20">
        <v>441914.65</v>
      </c>
      <c r="E74" s="20"/>
      <c r="F74" s="20"/>
      <c r="G74" s="20"/>
      <c r="H74" s="20"/>
      <c r="I74" s="20">
        <f>D74</f>
        <v>441914.65</v>
      </c>
      <c r="J74" s="34"/>
    </row>
    <row r="75" spans="2:10" ht="13.5">
      <c r="B75" s="18" t="s">
        <v>38</v>
      </c>
      <c r="C75" s="19" t="s">
        <v>49</v>
      </c>
      <c r="D75" s="20">
        <v>107958</v>
      </c>
      <c r="E75" s="20">
        <v>30000</v>
      </c>
      <c r="F75" s="20"/>
      <c r="G75" s="20"/>
      <c r="H75" s="20"/>
      <c r="I75" s="20">
        <f>D75-E75</f>
        <v>77958</v>
      </c>
      <c r="J75" s="34"/>
    </row>
    <row r="76" spans="2:10" ht="13.5">
      <c r="B76" s="18" t="s">
        <v>46</v>
      </c>
      <c r="C76" s="19" t="s">
        <v>160</v>
      </c>
      <c r="D76" s="20">
        <v>37000.15</v>
      </c>
      <c r="E76" s="20"/>
      <c r="F76" s="20">
        <v>14800</v>
      </c>
      <c r="G76" s="20"/>
      <c r="H76" s="20"/>
      <c r="I76" s="20">
        <f>D76-F76</f>
        <v>22200.15</v>
      </c>
      <c r="J76" s="34"/>
    </row>
    <row r="77" spans="2:10" ht="13.5">
      <c r="B77" s="18" t="s">
        <v>45</v>
      </c>
      <c r="C77" s="19" t="s">
        <v>161</v>
      </c>
      <c r="D77" s="20">
        <v>30843.05</v>
      </c>
      <c r="E77" s="20"/>
      <c r="F77" s="20">
        <v>10600</v>
      </c>
      <c r="G77" s="20">
        <v>3728.9</v>
      </c>
      <c r="H77" s="20"/>
      <c r="I77" s="20">
        <f>D77-(F77+G77)</f>
        <v>16514.15</v>
      </c>
      <c r="J77" s="34"/>
    </row>
    <row r="78" spans="2:10" ht="13.5">
      <c r="B78" s="18" t="s">
        <v>21</v>
      </c>
      <c r="C78" s="19" t="s">
        <v>160</v>
      </c>
      <c r="D78" s="20">
        <v>32130.15</v>
      </c>
      <c r="E78" s="20"/>
      <c r="F78" s="20">
        <v>4400</v>
      </c>
      <c r="G78" s="20"/>
      <c r="H78" s="20"/>
      <c r="I78" s="20">
        <f>D78-F78</f>
        <v>27730.15</v>
      </c>
      <c r="J78" s="34"/>
    </row>
    <row r="79" spans="2:10" s="1" customFormat="1" ht="13.5">
      <c r="B79" s="21"/>
      <c r="C79" s="22"/>
      <c r="D79" s="23"/>
      <c r="E79" s="23"/>
      <c r="F79" s="23"/>
      <c r="G79" s="23"/>
      <c r="H79" s="23"/>
      <c r="I79" s="23"/>
      <c r="J79" s="33"/>
    </row>
    <row r="80" spans="2:10" s="1" customFormat="1" ht="13.5">
      <c r="B80" s="21"/>
      <c r="C80" s="21" t="s">
        <v>140</v>
      </c>
      <c r="D80" s="23">
        <f>SUM(D81:D86)</f>
        <v>392309.25</v>
      </c>
      <c r="E80" s="23"/>
      <c r="F80" s="23">
        <f>SUM(F81:F86)</f>
        <v>93000</v>
      </c>
      <c r="G80" s="23"/>
      <c r="H80" s="23">
        <f>SUM(H81:H86)</f>
        <v>122000</v>
      </c>
      <c r="I80" s="23">
        <f>D80-(F80+G80+H80)</f>
        <v>177309.25</v>
      </c>
      <c r="J80" s="33"/>
    </row>
    <row r="81" spans="2:10" ht="13.5">
      <c r="B81" s="18" t="s">
        <v>12</v>
      </c>
      <c r="C81" s="28" t="s">
        <v>166</v>
      </c>
      <c r="D81" s="20">
        <v>147977.25</v>
      </c>
      <c r="E81" s="20"/>
      <c r="F81" s="20">
        <v>52000</v>
      </c>
      <c r="G81" s="20"/>
      <c r="H81" s="20">
        <v>50000</v>
      </c>
      <c r="I81" s="20">
        <f>D81-(F81+H81)</f>
        <v>45977.25</v>
      </c>
      <c r="J81" s="34"/>
    </row>
    <row r="82" spans="2:10" ht="13.5">
      <c r="B82" s="18" t="s">
        <v>97</v>
      </c>
      <c r="C82" s="19" t="s">
        <v>162</v>
      </c>
      <c r="D82" s="20">
        <v>53878</v>
      </c>
      <c r="E82" s="20"/>
      <c r="F82" s="20">
        <v>20800</v>
      </c>
      <c r="G82" s="20"/>
      <c r="H82" s="20"/>
      <c r="I82" s="20">
        <f>D82-F82</f>
        <v>33078</v>
      </c>
      <c r="J82" s="34"/>
    </row>
    <row r="83" spans="2:10" ht="13.5">
      <c r="B83" s="18" t="s">
        <v>101</v>
      </c>
      <c r="C83" s="19" t="s">
        <v>163</v>
      </c>
      <c r="D83" s="20">
        <v>20440</v>
      </c>
      <c r="E83" s="20"/>
      <c r="F83" s="20">
        <v>8200</v>
      </c>
      <c r="G83" s="20"/>
      <c r="H83" s="20"/>
      <c r="I83" s="20">
        <f>D83-F83</f>
        <v>12240</v>
      </c>
      <c r="J83" s="34"/>
    </row>
    <row r="84" spans="2:10" ht="13.5">
      <c r="B84" s="18" t="s">
        <v>100</v>
      </c>
      <c r="C84" s="19" t="s">
        <v>107</v>
      </c>
      <c r="D84" s="20">
        <v>29900</v>
      </c>
      <c r="E84" s="20"/>
      <c r="F84" s="20">
        <v>12000</v>
      </c>
      <c r="G84" s="20"/>
      <c r="H84" s="20"/>
      <c r="I84" s="20">
        <f>D84-F84</f>
        <v>17900</v>
      </c>
      <c r="J84" s="34"/>
    </row>
    <row r="85" spans="2:10" ht="13.5">
      <c r="B85" s="18" t="s">
        <v>77</v>
      </c>
      <c r="C85" s="39" t="s">
        <v>180</v>
      </c>
      <c r="D85" s="20">
        <v>41214</v>
      </c>
      <c r="E85" s="20"/>
      <c r="F85" s="20"/>
      <c r="G85" s="20"/>
      <c r="H85" s="20"/>
      <c r="I85" s="20">
        <f>D85</f>
        <v>41214</v>
      </c>
      <c r="J85" s="34"/>
    </row>
    <row r="86" spans="2:10" ht="13.5">
      <c r="B86" s="18" t="s">
        <v>94</v>
      </c>
      <c r="C86" s="19" t="s">
        <v>102</v>
      </c>
      <c r="D86" s="20">
        <v>98900</v>
      </c>
      <c r="E86" s="20"/>
      <c r="F86" s="20"/>
      <c r="G86" s="20"/>
      <c r="H86" s="20">
        <v>72000</v>
      </c>
      <c r="I86" s="20">
        <f>D86-H86</f>
        <v>26900</v>
      </c>
      <c r="J86" s="34"/>
    </row>
    <row r="87" spans="2:10" s="1" customFormat="1" ht="13.5">
      <c r="B87" s="21"/>
      <c r="C87" s="22"/>
      <c r="D87" s="23"/>
      <c r="E87" s="23"/>
      <c r="F87" s="23"/>
      <c r="G87" s="23"/>
      <c r="H87" s="23"/>
      <c r="I87" s="23"/>
      <c r="J87" s="33"/>
    </row>
    <row r="88" spans="2:10" s="1" customFormat="1" ht="13.5">
      <c r="B88" s="21"/>
      <c r="C88" s="21" t="s">
        <v>141</v>
      </c>
      <c r="D88" s="23">
        <f>SUM(D89)</f>
        <v>149697.7</v>
      </c>
      <c r="E88" s="23"/>
      <c r="F88" s="23">
        <f>SUM(F89)</f>
        <v>36100</v>
      </c>
      <c r="G88" s="23">
        <f>SUM(G89)</f>
        <v>5000</v>
      </c>
      <c r="H88" s="23"/>
      <c r="I88" s="23">
        <f>D88-(F88+G88)</f>
        <v>108597.70000000001</v>
      </c>
      <c r="J88" s="33"/>
    </row>
    <row r="89" spans="2:10" ht="13.5">
      <c r="B89" s="18" t="s">
        <v>54</v>
      </c>
      <c r="C89" s="19" t="s">
        <v>64</v>
      </c>
      <c r="D89" s="20">
        <v>149697.7</v>
      </c>
      <c r="E89" s="20"/>
      <c r="F89" s="20">
        <v>36100</v>
      </c>
      <c r="G89" s="20">
        <v>5000</v>
      </c>
      <c r="H89" s="20"/>
      <c r="I89" s="20">
        <f>D89-(F89+G89)</f>
        <v>108597.70000000001</v>
      </c>
      <c r="J89" s="34"/>
    </row>
    <row r="90" spans="2:10" ht="13.5">
      <c r="B90" s="18"/>
      <c r="C90" s="19"/>
      <c r="D90" s="20"/>
      <c r="E90" s="20"/>
      <c r="F90" s="20"/>
      <c r="G90" s="20"/>
      <c r="H90" s="20"/>
      <c r="I90" s="20"/>
      <c r="J90" s="34"/>
    </row>
    <row r="91" spans="2:10" s="1" customFormat="1" ht="13.5">
      <c r="B91" s="21"/>
      <c r="C91" s="21" t="s">
        <v>142</v>
      </c>
      <c r="D91" s="23">
        <f>SUM(D92:D98)</f>
        <v>2504996.3</v>
      </c>
      <c r="E91" s="23">
        <f>SUM(E92:E98)</f>
        <v>880193.5</v>
      </c>
      <c r="F91" s="23">
        <f>SUM(F92:F98)</f>
        <v>253650</v>
      </c>
      <c r="G91" s="23">
        <f>SUM(G92:G98)</f>
        <v>812293.8099999999</v>
      </c>
      <c r="H91" s="23">
        <f>SUM(H92:H98)</f>
        <v>563303</v>
      </c>
      <c r="I91" s="23">
        <f>D91-(E91+F91+G91+H91)</f>
        <v>-4444.010000000242</v>
      </c>
      <c r="J91" s="33"/>
    </row>
    <row r="92" spans="2:10" ht="13.5">
      <c r="B92" s="18" t="s">
        <v>31</v>
      </c>
      <c r="C92" s="19" t="s">
        <v>47</v>
      </c>
      <c r="D92" s="20">
        <v>65272.35</v>
      </c>
      <c r="E92" s="20">
        <v>22491</v>
      </c>
      <c r="F92" s="20"/>
      <c r="G92" s="20"/>
      <c r="H92" s="20"/>
      <c r="I92" s="20">
        <f>D92-E92</f>
        <v>42781.35</v>
      </c>
      <c r="J92" s="34"/>
    </row>
    <row r="93" spans="2:10" ht="13.5">
      <c r="B93" s="18" t="s">
        <v>30</v>
      </c>
      <c r="C93" s="19" t="s">
        <v>47</v>
      </c>
      <c r="D93" s="20">
        <v>4448.8</v>
      </c>
      <c r="E93" s="20"/>
      <c r="F93" s="20"/>
      <c r="G93" s="20"/>
      <c r="H93" s="20"/>
      <c r="I93" s="20">
        <f>D93</f>
        <v>4448.8</v>
      </c>
      <c r="J93" s="34"/>
    </row>
    <row r="94" spans="2:10" ht="13.5">
      <c r="B94" s="18" t="s">
        <v>29</v>
      </c>
      <c r="C94" s="19" t="s">
        <v>47</v>
      </c>
      <c r="D94" s="20">
        <v>75015.55</v>
      </c>
      <c r="E94" s="20">
        <v>36640.5</v>
      </c>
      <c r="F94" s="20">
        <v>7200</v>
      </c>
      <c r="G94" s="20">
        <v>27975.85</v>
      </c>
      <c r="H94" s="20"/>
      <c r="I94" s="20">
        <f>D94-(E94+F94+G94)</f>
        <v>3199.199999999997</v>
      </c>
      <c r="J94" s="34"/>
    </row>
    <row r="95" spans="2:10" ht="13.5">
      <c r="B95" s="18" t="s">
        <v>28</v>
      </c>
      <c r="C95" s="19" t="s">
        <v>47</v>
      </c>
      <c r="D95" s="20">
        <v>81732.55</v>
      </c>
      <c r="E95" s="20">
        <v>17475</v>
      </c>
      <c r="F95" s="20">
        <v>23800</v>
      </c>
      <c r="G95" s="20">
        <v>73406.86</v>
      </c>
      <c r="H95" s="29"/>
      <c r="I95" s="20">
        <f>D95-(E95+F95+G95)</f>
        <v>-32949.31</v>
      </c>
      <c r="J95" s="34"/>
    </row>
    <row r="96" spans="2:10" ht="13.5">
      <c r="B96" s="18" t="s">
        <v>27</v>
      </c>
      <c r="C96" s="19" t="s">
        <v>47</v>
      </c>
      <c r="D96" s="20">
        <v>705422.45</v>
      </c>
      <c r="E96" s="20">
        <v>202408</v>
      </c>
      <c r="F96" s="20">
        <v>213850</v>
      </c>
      <c r="G96" s="20">
        <v>189735.4</v>
      </c>
      <c r="H96" s="20">
        <v>80000</v>
      </c>
      <c r="I96" s="20">
        <f>D96-(E96+F96+G96+H96)</f>
        <v>19429.04999999993</v>
      </c>
      <c r="J96" s="34"/>
    </row>
    <row r="97" spans="2:10" ht="13.5">
      <c r="B97" s="18" t="s">
        <v>33</v>
      </c>
      <c r="C97" s="19" t="s">
        <v>47</v>
      </c>
      <c r="D97" s="20">
        <v>161276.6</v>
      </c>
      <c r="E97" s="20">
        <v>31662</v>
      </c>
      <c r="F97" s="20">
        <v>8800</v>
      </c>
      <c r="G97" s="20">
        <v>238145.1</v>
      </c>
      <c r="H97" s="20"/>
      <c r="I97" s="20">
        <f>D97-(E97+F97+G97)</f>
        <v>-117330.49999999997</v>
      </c>
      <c r="J97" s="34"/>
    </row>
    <row r="98" spans="2:10" ht="13.5">
      <c r="B98" s="18" t="s">
        <v>32</v>
      </c>
      <c r="C98" s="19" t="s">
        <v>47</v>
      </c>
      <c r="D98" s="20">
        <v>1411828</v>
      </c>
      <c r="E98" s="20">
        <v>569517</v>
      </c>
      <c r="F98" s="20"/>
      <c r="G98" s="20">
        <v>283030.6</v>
      </c>
      <c r="H98" s="20">
        <v>483303</v>
      </c>
      <c r="I98" s="20">
        <f>D98-(E98+G98+H98)</f>
        <v>75977.3999999999</v>
      </c>
      <c r="J98" s="34"/>
    </row>
    <row r="99" spans="2:10" s="1" customFormat="1" ht="13.5">
      <c r="B99" s="21"/>
      <c r="C99" s="21" t="s">
        <v>143</v>
      </c>
      <c r="D99" s="23">
        <f>SUM(D100:D104)</f>
        <v>1614611.4</v>
      </c>
      <c r="E99" s="23">
        <f>SUM(E100:E104)</f>
        <v>147935.09999999998</v>
      </c>
      <c r="F99" s="23">
        <f>SUM(F100:F104)</f>
        <v>329650</v>
      </c>
      <c r="G99" s="23">
        <f>SUM(G100:G104)</f>
        <v>1045996.8</v>
      </c>
      <c r="H99" s="23">
        <f>SUM(H100:H104)</f>
        <v>300239.5</v>
      </c>
      <c r="I99" s="23">
        <f>D99-(E99+F99+G99+H99)</f>
        <v>-209210</v>
      </c>
      <c r="J99" s="33"/>
    </row>
    <row r="100" spans="2:10" ht="13.5">
      <c r="B100" s="18" t="s">
        <v>37</v>
      </c>
      <c r="C100" s="19" t="s">
        <v>164</v>
      </c>
      <c r="D100" s="30">
        <v>0</v>
      </c>
      <c r="E100" s="20"/>
      <c r="F100" s="20"/>
      <c r="G100" s="20"/>
      <c r="H100" s="20"/>
      <c r="I100" s="20">
        <f>D100</f>
        <v>0</v>
      </c>
      <c r="J100" s="34"/>
    </row>
    <row r="101" spans="2:10" ht="13.5">
      <c r="B101" s="18" t="s">
        <v>36</v>
      </c>
      <c r="C101" s="19" t="s">
        <v>164</v>
      </c>
      <c r="D101" s="20">
        <v>33345</v>
      </c>
      <c r="E101" s="20">
        <v>4502.9</v>
      </c>
      <c r="F101" s="20">
        <v>4000</v>
      </c>
      <c r="G101" s="20">
        <v>790</v>
      </c>
      <c r="H101" s="20"/>
      <c r="I101" s="20">
        <f>D101-(E101+F101+G101)</f>
        <v>24052.1</v>
      </c>
      <c r="J101" s="34"/>
    </row>
    <row r="102" spans="2:10" ht="13.5">
      <c r="B102" s="18" t="s">
        <v>35</v>
      </c>
      <c r="C102" s="19" t="s">
        <v>165</v>
      </c>
      <c r="D102" s="20">
        <v>769015.95</v>
      </c>
      <c r="E102" s="20">
        <v>122012.2</v>
      </c>
      <c r="F102" s="20">
        <v>261200</v>
      </c>
      <c r="G102" s="20">
        <v>511739.9</v>
      </c>
      <c r="H102" s="20">
        <v>90000</v>
      </c>
      <c r="I102" s="20">
        <f>D102-(E102+F102+G102)</f>
        <v>-125936.15000000014</v>
      </c>
      <c r="J102" s="34"/>
    </row>
    <row r="103" spans="2:10" ht="13.5">
      <c r="B103" s="18" t="s">
        <v>34</v>
      </c>
      <c r="C103" s="19" t="s">
        <v>48</v>
      </c>
      <c r="D103" s="20">
        <v>268370.85</v>
      </c>
      <c r="E103" s="20"/>
      <c r="F103" s="20">
        <v>64450</v>
      </c>
      <c r="G103" s="20">
        <v>253643.2</v>
      </c>
      <c r="H103" s="20"/>
      <c r="I103" s="20">
        <f>D103-(E103+F103+G103)</f>
        <v>-49722.350000000035</v>
      </c>
      <c r="J103" s="34"/>
    </row>
    <row r="104" spans="2:10" ht="13.5">
      <c r="B104" s="18" t="s">
        <v>32</v>
      </c>
      <c r="C104" s="19" t="s">
        <v>48</v>
      </c>
      <c r="D104" s="20">
        <v>543879.6</v>
      </c>
      <c r="E104" s="20">
        <v>21420</v>
      </c>
      <c r="F104" s="20"/>
      <c r="G104" s="20">
        <v>279823.7</v>
      </c>
      <c r="H104" s="20">
        <v>210239.5</v>
      </c>
      <c r="I104" s="20">
        <f>D104-(E104+G104+H104)</f>
        <v>32396.399999999965</v>
      </c>
      <c r="J104" s="34"/>
    </row>
    <row r="105" spans="2:10" s="1" customFormat="1" ht="13.5">
      <c r="B105" s="21"/>
      <c r="C105" s="22"/>
      <c r="D105" s="23"/>
      <c r="E105" s="23"/>
      <c r="F105" s="23"/>
      <c r="G105" s="23"/>
      <c r="H105" s="23"/>
      <c r="I105" s="23"/>
      <c r="J105" s="33"/>
    </row>
    <row r="106" spans="2:10" s="1" customFormat="1" ht="13.5">
      <c r="B106" s="21"/>
      <c r="C106" s="21" t="s">
        <v>144</v>
      </c>
      <c r="D106" s="23">
        <f>SUM(D107:D109)</f>
        <v>24046.6</v>
      </c>
      <c r="E106" s="23"/>
      <c r="F106" s="23">
        <f>SUM(F107:F109)</f>
        <v>6800</v>
      </c>
      <c r="G106" s="23"/>
      <c r="H106" s="23"/>
      <c r="I106" s="23">
        <f>D106-F106</f>
        <v>17246.6</v>
      </c>
      <c r="J106" s="33"/>
    </row>
    <row r="107" spans="2:10" ht="13.5">
      <c r="B107" s="18" t="s">
        <v>85</v>
      </c>
      <c r="C107" s="28" t="s">
        <v>167</v>
      </c>
      <c r="D107" s="20">
        <v>1000</v>
      </c>
      <c r="E107" s="20"/>
      <c r="F107" s="20"/>
      <c r="G107" s="20"/>
      <c r="H107" s="20"/>
      <c r="I107" s="20">
        <f>D107</f>
        <v>1000</v>
      </c>
      <c r="J107" s="34"/>
    </row>
    <row r="108" spans="2:10" ht="13.5">
      <c r="B108" s="18" t="s">
        <v>99</v>
      </c>
      <c r="C108" s="19" t="s">
        <v>116</v>
      </c>
      <c r="D108" s="20">
        <v>17838.45</v>
      </c>
      <c r="E108" s="20"/>
      <c r="F108" s="20">
        <v>6800</v>
      </c>
      <c r="G108" s="20"/>
      <c r="H108" s="20"/>
      <c r="I108" s="20">
        <f>D108-F108</f>
        <v>11038.45</v>
      </c>
      <c r="J108" s="34"/>
    </row>
    <row r="109" spans="2:10" ht="13.5">
      <c r="B109" s="40" t="s">
        <v>181</v>
      </c>
      <c r="C109" s="19" t="s">
        <v>117</v>
      </c>
      <c r="D109" s="20">
        <v>5208.15</v>
      </c>
      <c r="E109" s="20"/>
      <c r="F109" s="20"/>
      <c r="G109" s="20"/>
      <c r="H109" s="20"/>
      <c r="I109" s="20">
        <f>D109</f>
        <v>5208.15</v>
      </c>
      <c r="J109" s="34"/>
    </row>
    <row r="110" spans="2:10" s="1" customFormat="1" ht="13.5">
      <c r="B110" s="21"/>
      <c r="C110" s="22"/>
      <c r="D110" s="23"/>
      <c r="E110" s="23"/>
      <c r="F110" s="23"/>
      <c r="G110" s="23"/>
      <c r="H110" s="23"/>
      <c r="I110" s="23"/>
      <c r="J110" s="33"/>
    </row>
    <row r="111" spans="2:10" s="1" customFormat="1" ht="13.5">
      <c r="B111" s="21"/>
      <c r="C111" s="21" t="s">
        <v>145</v>
      </c>
      <c r="D111" s="23">
        <f>SUM(D112:D115)</f>
        <v>121755.80000000002</v>
      </c>
      <c r="E111" s="23">
        <f>SUM(E112:E115)</f>
        <v>2500</v>
      </c>
      <c r="F111" s="23">
        <f>SUM(F112:F115)</f>
        <v>26800</v>
      </c>
      <c r="G111" s="23"/>
      <c r="H111" s="23">
        <f>SUM(H112:H115)</f>
        <v>12631.8</v>
      </c>
      <c r="I111" s="23">
        <f>D111-(E111+F111+H111)</f>
        <v>79824.00000000001</v>
      </c>
      <c r="J111" s="33"/>
    </row>
    <row r="112" spans="2:10" ht="13.5">
      <c r="B112" s="18" t="s">
        <v>118</v>
      </c>
      <c r="C112" s="19" t="s">
        <v>168</v>
      </c>
      <c r="D112" s="20">
        <v>447.2</v>
      </c>
      <c r="E112" s="20"/>
      <c r="F112" s="20"/>
      <c r="G112" s="20"/>
      <c r="H112" s="20"/>
      <c r="I112" s="20">
        <f>D112</f>
        <v>447.2</v>
      </c>
      <c r="J112" s="34"/>
    </row>
    <row r="113" spans="2:10" ht="13.5">
      <c r="B113" s="18" t="s">
        <v>119</v>
      </c>
      <c r="C113" s="19" t="s">
        <v>76</v>
      </c>
      <c r="D113" s="20">
        <v>10845.9</v>
      </c>
      <c r="E113" s="20"/>
      <c r="F113" s="20"/>
      <c r="G113" s="20"/>
      <c r="H113" s="20"/>
      <c r="I113" s="20">
        <f>D113</f>
        <v>10845.9</v>
      </c>
      <c r="J113" s="34"/>
    </row>
    <row r="114" spans="2:10" ht="13.5">
      <c r="B114" s="18" t="s">
        <v>74</v>
      </c>
      <c r="C114" s="19" t="s">
        <v>168</v>
      </c>
      <c r="D114" s="20">
        <v>67075.1</v>
      </c>
      <c r="E114" s="20"/>
      <c r="F114" s="20">
        <v>26800</v>
      </c>
      <c r="G114" s="20"/>
      <c r="H114" s="20"/>
      <c r="I114" s="20">
        <f>D114-F114</f>
        <v>40275.100000000006</v>
      </c>
      <c r="J114" s="34"/>
    </row>
    <row r="115" spans="2:10" ht="13.5">
      <c r="B115" s="18" t="s">
        <v>80</v>
      </c>
      <c r="C115" s="19" t="s">
        <v>169</v>
      </c>
      <c r="D115" s="20">
        <v>43387.6</v>
      </c>
      <c r="E115" s="20">
        <v>2500</v>
      </c>
      <c r="F115" s="20"/>
      <c r="G115" s="20"/>
      <c r="H115" s="20">
        <v>12631.8</v>
      </c>
      <c r="I115" s="20">
        <f>D115-(E115+H115)</f>
        <v>28255.8</v>
      </c>
      <c r="J115" s="34"/>
    </row>
    <row r="116" spans="2:10" s="1" customFormat="1" ht="13.5">
      <c r="B116" s="21"/>
      <c r="C116" s="22"/>
      <c r="D116" s="23"/>
      <c r="E116" s="23"/>
      <c r="F116" s="23"/>
      <c r="G116" s="23"/>
      <c r="H116" s="23"/>
      <c r="I116" s="23"/>
      <c r="J116" s="33"/>
    </row>
    <row r="117" spans="2:10" s="1" customFormat="1" ht="13.5">
      <c r="B117" s="21"/>
      <c r="C117" s="21" t="s">
        <v>146</v>
      </c>
      <c r="D117" s="23">
        <f>SUM(D118:D122)</f>
        <v>385512.65</v>
      </c>
      <c r="E117" s="23">
        <f>SUM(E118:E122)</f>
        <v>208725.05000000002</v>
      </c>
      <c r="F117" s="23">
        <f>SUM(F118:F122)</f>
        <v>71170</v>
      </c>
      <c r="G117" s="23"/>
      <c r="H117" s="23">
        <f>SUM(H118:H122)</f>
        <v>11542</v>
      </c>
      <c r="I117" s="23">
        <f>D117-(E117+F117+H117)</f>
        <v>94075.59999999998</v>
      </c>
      <c r="J117" s="33"/>
    </row>
    <row r="118" spans="2:10" ht="13.5">
      <c r="B118" s="18" t="s">
        <v>60</v>
      </c>
      <c r="C118" s="19" t="s">
        <v>69</v>
      </c>
      <c r="D118" s="20">
        <v>4375.9</v>
      </c>
      <c r="E118" s="20"/>
      <c r="F118" s="20"/>
      <c r="G118" s="20"/>
      <c r="H118" s="20"/>
      <c r="I118" s="20">
        <f>D118</f>
        <v>4375.9</v>
      </c>
      <c r="J118" s="34"/>
    </row>
    <row r="119" spans="2:10" ht="13.5">
      <c r="B119" s="18" t="s">
        <v>63</v>
      </c>
      <c r="C119" s="19" t="s">
        <v>70</v>
      </c>
      <c r="D119" s="20">
        <v>33536.4</v>
      </c>
      <c r="E119" s="20">
        <v>26788.1</v>
      </c>
      <c r="F119" s="20">
        <v>2100</v>
      </c>
      <c r="G119" s="20"/>
      <c r="H119" s="20"/>
      <c r="I119" s="20">
        <f>D119-(E119+F119)</f>
        <v>4648.300000000003</v>
      </c>
      <c r="J119" s="34"/>
    </row>
    <row r="120" spans="2:10" ht="13.5">
      <c r="B120" s="18" t="s">
        <v>62</v>
      </c>
      <c r="C120" s="19" t="s">
        <v>72</v>
      </c>
      <c r="D120" s="20">
        <v>29309</v>
      </c>
      <c r="E120" s="20">
        <v>4697</v>
      </c>
      <c r="F120" s="20">
        <v>13070</v>
      </c>
      <c r="G120" s="20"/>
      <c r="H120" s="20">
        <v>11542</v>
      </c>
      <c r="I120" s="30">
        <f>D120-(E120+F120+G120+H120)</f>
        <v>0</v>
      </c>
      <c r="J120" s="34"/>
    </row>
    <row r="121" spans="2:10" ht="13.5">
      <c r="B121" s="18" t="s">
        <v>12</v>
      </c>
      <c r="C121" s="19" t="s">
        <v>71</v>
      </c>
      <c r="D121" s="20">
        <v>177239.95</v>
      </c>
      <c r="E121" s="20">
        <v>177239.95</v>
      </c>
      <c r="F121" s="20"/>
      <c r="G121" s="20"/>
      <c r="H121" s="20"/>
      <c r="I121" s="20">
        <f>D121-E121</f>
        <v>0</v>
      </c>
      <c r="J121" s="34"/>
    </row>
    <row r="122" spans="2:10" ht="13.5">
      <c r="B122" s="18" t="s">
        <v>61</v>
      </c>
      <c r="C122" s="19" t="s">
        <v>70</v>
      </c>
      <c r="D122" s="20">
        <v>141051.4</v>
      </c>
      <c r="E122" s="20"/>
      <c r="F122" s="20">
        <v>56000</v>
      </c>
      <c r="G122" s="20"/>
      <c r="H122" s="20"/>
      <c r="I122" s="20">
        <f>D122-F122</f>
        <v>85051.4</v>
      </c>
      <c r="J122" s="34"/>
    </row>
    <row r="123" spans="2:10" ht="13.5">
      <c r="B123" s="18"/>
      <c r="C123" s="19"/>
      <c r="D123" s="20"/>
      <c r="E123" s="20"/>
      <c r="F123" s="20"/>
      <c r="G123" s="20"/>
      <c r="H123" s="20"/>
      <c r="I123" s="20"/>
      <c r="J123" s="34"/>
    </row>
    <row r="124" spans="2:10" s="1" customFormat="1" ht="13.5">
      <c r="B124" s="21"/>
      <c r="C124" s="22"/>
      <c r="D124" s="23"/>
      <c r="E124" s="23"/>
      <c r="F124" s="23"/>
      <c r="G124" s="23"/>
      <c r="H124" s="23"/>
      <c r="I124" s="23"/>
      <c r="J124" s="33"/>
    </row>
    <row r="125" spans="2:10" s="1" customFormat="1" ht="13.5">
      <c r="B125" s="21"/>
      <c r="C125" s="21" t="s">
        <v>147</v>
      </c>
      <c r="D125" s="23">
        <f>SUM(D126:D131)</f>
        <v>1433080.8499999999</v>
      </c>
      <c r="E125" s="23">
        <f>SUM(E126:E131)</f>
        <v>97583</v>
      </c>
      <c r="F125" s="23">
        <f>SUM(F126:F131)</f>
        <v>80800</v>
      </c>
      <c r="G125" s="23">
        <f>SUM(G126:G131)</f>
        <v>316997.3</v>
      </c>
      <c r="H125" s="23"/>
      <c r="I125" s="23">
        <f>D125-(E125+F125+G125+H125)</f>
        <v>937700.5499999998</v>
      </c>
      <c r="J125" s="33"/>
    </row>
    <row r="126" spans="2:10" ht="13.5">
      <c r="B126" s="18" t="s">
        <v>13</v>
      </c>
      <c r="C126" s="19" t="s">
        <v>186</v>
      </c>
      <c r="D126" s="20">
        <v>44607.05</v>
      </c>
      <c r="E126" s="20">
        <v>12000</v>
      </c>
      <c r="F126" s="20">
        <v>9500</v>
      </c>
      <c r="G126" s="20"/>
      <c r="H126" s="20"/>
      <c r="I126" s="20">
        <f>D126-(E126+F126)</f>
        <v>23107.050000000003</v>
      </c>
      <c r="J126" s="34"/>
    </row>
    <row r="127" spans="2:10" ht="13.5">
      <c r="B127" s="18" t="s">
        <v>12</v>
      </c>
      <c r="C127" s="19" t="s">
        <v>120</v>
      </c>
      <c r="D127" s="20">
        <v>163944</v>
      </c>
      <c r="E127" s="20">
        <v>44700</v>
      </c>
      <c r="F127" s="20">
        <v>41300</v>
      </c>
      <c r="G127" s="20"/>
      <c r="H127" s="20"/>
      <c r="I127" s="20">
        <f>D127-F127</f>
        <v>122644</v>
      </c>
      <c r="J127" s="34"/>
    </row>
    <row r="128" spans="2:10" ht="13.5">
      <c r="B128" s="18" t="s">
        <v>7</v>
      </c>
      <c r="C128" s="19" t="s">
        <v>170</v>
      </c>
      <c r="D128" s="20">
        <v>431468.1</v>
      </c>
      <c r="E128" s="20"/>
      <c r="F128" s="20">
        <v>30000</v>
      </c>
      <c r="G128" s="20">
        <v>17407</v>
      </c>
      <c r="H128" s="20"/>
      <c r="I128" s="20">
        <f>D128-(F128+G128)</f>
        <v>384061.1</v>
      </c>
      <c r="J128" s="34"/>
    </row>
    <row r="129" spans="2:10" ht="13.5">
      <c r="B129" s="18" t="s">
        <v>11</v>
      </c>
      <c r="C129" s="19" t="s">
        <v>120</v>
      </c>
      <c r="D129" s="20">
        <v>70651.9</v>
      </c>
      <c r="E129" s="20">
        <v>14600</v>
      </c>
      <c r="F129" s="20"/>
      <c r="G129" s="20"/>
      <c r="H129" s="20"/>
      <c r="I129" s="20">
        <f>D129-E129</f>
        <v>56051.899999999994</v>
      </c>
      <c r="J129" s="34"/>
    </row>
    <row r="130" spans="2:10" ht="13.5">
      <c r="B130" s="18" t="s">
        <v>9</v>
      </c>
      <c r="C130" s="19" t="s">
        <v>171</v>
      </c>
      <c r="D130" s="20">
        <v>691056.1</v>
      </c>
      <c r="E130" s="20">
        <v>26283</v>
      </c>
      <c r="F130" s="20"/>
      <c r="G130" s="20">
        <v>299590.3</v>
      </c>
      <c r="H130" s="20"/>
      <c r="I130" s="20">
        <f>D130-G130</f>
        <v>391465.8</v>
      </c>
      <c r="J130" s="34"/>
    </row>
    <row r="131" spans="2:10" ht="13.5">
      <c r="B131" s="18" t="s">
        <v>10</v>
      </c>
      <c r="C131" s="19" t="s">
        <v>120</v>
      </c>
      <c r="D131" s="20">
        <v>31353.7</v>
      </c>
      <c r="E131" s="20"/>
      <c r="F131" s="20"/>
      <c r="G131" s="20"/>
      <c r="H131" s="20"/>
      <c r="I131" s="20">
        <f>D131</f>
        <v>31353.7</v>
      </c>
      <c r="J131" s="34"/>
    </row>
    <row r="132" spans="2:10" s="1" customFormat="1" ht="13.5">
      <c r="B132" s="21"/>
      <c r="C132" s="21" t="s">
        <v>148</v>
      </c>
      <c r="D132" s="23">
        <f>SUM(D133:D138)</f>
        <v>890105.5</v>
      </c>
      <c r="E132" s="23">
        <f>SUM(E133:E138)</f>
        <v>457463</v>
      </c>
      <c r="F132" s="23">
        <f>SUM(F133:F138)</f>
        <v>29000</v>
      </c>
      <c r="G132" s="23">
        <f>SUM(G133:G138)</f>
        <v>46636.35</v>
      </c>
      <c r="H132" s="23">
        <f>SUM(H133:H138)</f>
        <v>97251</v>
      </c>
      <c r="I132" s="23">
        <f>D132-(E132+G132+F132+H132)</f>
        <v>259755.15000000002</v>
      </c>
      <c r="J132" s="33"/>
    </row>
    <row r="133" spans="2:10" ht="13.5">
      <c r="B133" s="18" t="s">
        <v>85</v>
      </c>
      <c r="C133" s="28" t="s">
        <v>121</v>
      </c>
      <c r="D133" s="20">
        <v>28666.6</v>
      </c>
      <c r="E133" s="20"/>
      <c r="F133" s="20">
        <v>5800</v>
      </c>
      <c r="G133" s="20"/>
      <c r="H133" s="20"/>
      <c r="I133" s="20">
        <f>D133-F133</f>
        <v>22866.6</v>
      </c>
      <c r="J133" s="34"/>
    </row>
    <row r="134" spans="2:10" ht="13.5">
      <c r="B134" s="18" t="s">
        <v>122</v>
      </c>
      <c r="C134" s="28" t="s">
        <v>67</v>
      </c>
      <c r="D134" s="20">
        <v>4063</v>
      </c>
      <c r="E134" s="20"/>
      <c r="F134" s="20"/>
      <c r="G134" s="20"/>
      <c r="H134" s="20"/>
      <c r="I134" s="20">
        <f>D134</f>
        <v>4063</v>
      </c>
      <c r="J134" s="34"/>
    </row>
    <row r="135" spans="2:10" ht="13.5">
      <c r="B135" s="18" t="s">
        <v>123</v>
      </c>
      <c r="C135" s="28" t="s">
        <v>65</v>
      </c>
      <c r="D135" s="20">
        <v>41450</v>
      </c>
      <c r="E135" s="20"/>
      <c r="F135" s="20">
        <v>8100</v>
      </c>
      <c r="G135" s="20"/>
      <c r="H135" s="20"/>
      <c r="I135" s="20">
        <f>D135-F135</f>
        <v>33350</v>
      </c>
      <c r="J135" s="34"/>
    </row>
    <row r="136" spans="2:10" ht="13.5">
      <c r="B136" s="18" t="s">
        <v>55</v>
      </c>
      <c r="C136" s="19" t="s">
        <v>66</v>
      </c>
      <c r="D136" s="20">
        <v>37668</v>
      </c>
      <c r="E136" s="20"/>
      <c r="F136" s="20">
        <v>15100</v>
      </c>
      <c r="G136" s="20"/>
      <c r="H136" s="20"/>
      <c r="I136" s="20">
        <f>D136-F136</f>
        <v>22568</v>
      </c>
      <c r="J136" s="34"/>
    </row>
    <row r="137" spans="2:10" ht="13.5">
      <c r="B137" s="18" t="s">
        <v>124</v>
      </c>
      <c r="C137" s="28" t="s">
        <v>125</v>
      </c>
      <c r="D137" s="20">
        <v>9740.1</v>
      </c>
      <c r="E137" s="20"/>
      <c r="F137" s="20"/>
      <c r="G137" s="20"/>
      <c r="H137" s="20"/>
      <c r="I137" s="20">
        <f>D137</f>
        <v>9740.1</v>
      </c>
      <c r="J137" s="34"/>
    </row>
    <row r="138" spans="2:10" ht="13.5">
      <c r="B138" s="18" t="s">
        <v>56</v>
      </c>
      <c r="C138" s="19" t="s">
        <v>68</v>
      </c>
      <c r="D138" s="20">
        <v>768517.8</v>
      </c>
      <c r="E138" s="20">
        <v>457463</v>
      </c>
      <c r="F138" s="20"/>
      <c r="G138" s="20">
        <v>46636.35</v>
      </c>
      <c r="H138" s="20">
        <v>97251</v>
      </c>
      <c r="I138" s="20">
        <f>D138-(E138+G138+H138)</f>
        <v>167167.45000000007</v>
      </c>
      <c r="J138" s="34"/>
    </row>
    <row r="139" spans="2:10" s="1" customFormat="1" ht="13.5">
      <c r="B139" s="21"/>
      <c r="C139" s="22"/>
      <c r="D139" s="23"/>
      <c r="E139" s="23"/>
      <c r="F139" s="23"/>
      <c r="G139" s="23"/>
      <c r="H139" s="23"/>
      <c r="I139" s="23"/>
      <c r="J139" s="33"/>
    </row>
    <row r="140" spans="2:10" s="1" customFormat="1" ht="13.5">
      <c r="B140" s="21"/>
      <c r="C140" s="21" t="s">
        <v>149</v>
      </c>
      <c r="D140" s="23">
        <f>SUM(D141:D145)</f>
        <v>1217511.6</v>
      </c>
      <c r="E140" s="23">
        <f>SUM(E141:E145)</f>
        <v>898736.25</v>
      </c>
      <c r="F140" s="23">
        <f>SUM(F141:F145)</f>
        <v>40500</v>
      </c>
      <c r="G140" s="23"/>
      <c r="H140" s="23">
        <f>SUM(H141:H145)</f>
        <v>158700</v>
      </c>
      <c r="I140" s="23">
        <f>D140-(E140+F140+H140)</f>
        <v>119575.3500000001</v>
      </c>
      <c r="J140" s="33"/>
    </row>
    <row r="141" spans="2:10" ht="13.5">
      <c r="B141" s="18" t="s">
        <v>20</v>
      </c>
      <c r="C141" s="19" t="s">
        <v>182</v>
      </c>
      <c r="D141" s="20">
        <v>20619.65</v>
      </c>
      <c r="E141" s="20"/>
      <c r="F141" s="20">
        <v>4200</v>
      </c>
      <c r="G141" s="20"/>
      <c r="H141" s="20"/>
      <c r="I141" s="20">
        <f>D141-F141</f>
        <v>16419.65</v>
      </c>
      <c r="J141" s="34"/>
    </row>
    <row r="142" spans="2:10" ht="13.5">
      <c r="B142" s="18" t="s">
        <v>122</v>
      </c>
      <c r="C142" s="19" t="s">
        <v>26</v>
      </c>
      <c r="D142" s="20">
        <v>3998.75</v>
      </c>
      <c r="E142" s="20">
        <v>3300</v>
      </c>
      <c r="F142" s="20"/>
      <c r="G142" s="20"/>
      <c r="H142" s="20"/>
      <c r="I142" s="20">
        <f>D142-E142</f>
        <v>698.75</v>
      </c>
      <c r="J142" s="34"/>
    </row>
    <row r="143" spans="2:10" ht="13.5">
      <c r="B143" s="18" t="s">
        <v>21</v>
      </c>
      <c r="C143" s="28" t="s">
        <v>183</v>
      </c>
      <c r="D143" s="20">
        <v>367474.7</v>
      </c>
      <c r="E143" s="20">
        <v>279632.15</v>
      </c>
      <c r="F143" s="20">
        <v>33000</v>
      </c>
      <c r="G143" s="20"/>
      <c r="H143" s="20"/>
      <c r="I143" s="20">
        <f>D143-(E143+F143)</f>
        <v>54842.54999999999</v>
      </c>
      <c r="J143" s="34"/>
    </row>
    <row r="144" spans="2:10" ht="13.5">
      <c r="B144" s="18" t="s">
        <v>22</v>
      </c>
      <c r="C144" s="19" t="s">
        <v>184</v>
      </c>
      <c r="D144" s="20">
        <v>261545.05</v>
      </c>
      <c r="E144" s="20">
        <v>220634.9</v>
      </c>
      <c r="F144" s="20">
        <v>3300</v>
      </c>
      <c r="G144" s="20"/>
      <c r="H144" s="20"/>
      <c r="I144" s="20">
        <f>D144-E144</f>
        <v>40910.149999999994</v>
      </c>
      <c r="J144" s="34"/>
    </row>
    <row r="145" spans="2:10" ht="13.5">
      <c r="B145" s="18" t="s">
        <v>23</v>
      </c>
      <c r="C145" s="19" t="s">
        <v>185</v>
      </c>
      <c r="D145" s="20">
        <v>563873.45</v>
      </c>
      <c r="E145" s="20">
        <v>395169.2</v>
      </c>
      <c r="F145" s="20"/>
      <c r="G145" s="20"/>
      <c r="H145" s="20">
        <v>158700</v>
      </c>
      <c r="I145" s="20">
        <f>D145-(E145+H145)</f>
        <v>10004.25</v>
      </c>
      <c r="J145" s="34"/>
    </row>
    <row r="146" spans="2:10" s="1" customFormat="1" ht="13.5">
      <c r="B146" s="21"/>
      <c r="C146" s="22"/>
      <c r="D146" s="23"/>
      <c r="E146" s="23"/>
      <c r="F146" s="23"/>
      <c r="G146" s="23"/>
      <c r="H146" s="23"/>
      <c r="I146" s="23"/>
      <c r="J146" s="33"/>
    </row>
    <row r="147" spans="2:10" s="1" customFormat="1" ht="13.5">
      <c r="B147" s="21"/>
      <c r="C147" s="21" t="s">
        <v>150</v>
      </c>
      <c r="D147" s="23">
        <f>SUM(D148:D149)</f>
        <v>61440</v>
      </c>
      <c r="E147" s="23"/>
      <c r="F147" s="23"/>
      <c r="G147" s="23"/>
      <c r="H147" s="23"/>
      <c r="I147" s="23">
        <f>D147</f>
        <v>61440</v>
      </c>
      <c r="J147" s="33"/>
    </row>
    <row r="148" spans="2:10" ht="13.5">
      <c r="B148" s="18" t="s">
        <v>77</v>
      </c>
      <c r="C148" s="19" t="s">
        <v>126</v>
      </c>
      <c r="D148" s="20">
        <v>26775</v>
      </c>
      <c r="E148" s="20"/>
      <c r="F148" s="20"/>
      <c r="G148" s="20"/>
      <c r="H148" s="20"/>
      <c r="I148" s="20">
        <f>D148</f>
        <v>26775</v>
      </c>
      <c r="J148" s="34"/>
    </row>
    <row r="149" spans="2:10" ht="13.5">
      <c r="B149" s="18" t="s">
        <v>80</v>
      </c>
      <c r="C149" s="19" t="s">
        <v>127</v>
      </c>
      <c r="D149" s="20">
        <v>34665</v>
      </c>
      <c r="E149" s="20"/>
      <c r="F149" s="20"/>
      <c r="G149" s="20"/>
      <c r="H149" s="20"/>
      <c r="I149" s="20">
        <f>D149</f>
        <v>34665</v>
      </c>
      <c r="J149" s="34"/>
    </row>
    <row r="150" spans="2:10" s="1" customFormat="1" ht="13.5">
      <c r="B150" s="36"/>
      <c r="C150" s="37"/>
      <c r="D150" s="33"/>
      <c r="E150" s="33"/>
      <c r="F150" s="33"/>
      <c r="G150" s="33"/>
      <c r="H150" s="33"/>
      <c r="I150" s="33"/>
      <c r="J150" s="33"/>
    </row>
    <row r="151" spans="2:9" ht="27.75">
      <c r="B151" s="41"/>
      <c r="C151" s="42" t="s">
        <v>196</v>
      </c>
      <c r="D151" s="43"/>
      <c r="E151" s="43"/>
      <c r="F151" s="43"/>
      <c r="G151" s="43"/>
      <c r="H151" s="33">
        <v>104000</v>
      </c>
      <c r="I151" s="33">
        <v>-104000</v>
      </c>
    </row>
    <row r="152" spans="2:9" ht="13.5">
      <c r="B152" s="44" t="s">
        <v>188</v>
      </c>
      <c r="C152" s="45" t="s">
        <v>187</v>
      </c>
      <c r="D152" s="43"/>
      <c r="E152" s="43"/>
      <c r="F152" s="43"/>
      <c r="G152" s="43"/>
      <c r="H152" s="43">
        <v>104000</v>
      </c>
      <c r="I152" s="43">
        <f>D152-H152</f>
        <v>-104000</v>
      </c>
    </row>
    <row r="153" spans="2:9" ht="13.5">
      <c r="B153" s="44"/>
      <c r="C153" s="45"/>
      <c r="D153" s="43"/>
      <c r="E153" s="43"/>
      <c r="F153" s="43"/>
      <c r="G153" s="43"/>
      <c r="H153" s="43"/>
      <c r="I153" s="43"/>
    </row>
    <row r="154" spans="2:10" ht="13.5">
      <c r="B154" s="36" t="s">
        <v>189</v>
      </c>
      <c r="C154" s="46" t="s">
        <v>190</v>
      </c>
      <c r="D154" s="33">
        <f>SUM(D147,D140,D132,D125,D117,D111,D106,D99,D91,D88,D80,D67,D64,D60,D57,D50,D46,D37,D33,D23,D20,D16,D12,D9,D4)</f>
        <v>18363697.689999998</v>
      </c>
      <c r="E154" s="33">
        <f>SUM(E140,E132,E125,E117,E111,E99,E91,E67,E50,E37,E33,E20,E12)</f>
        <v>4320446.1</v>
      </c>
      <c r="F154" s="33">
        <f>SUM(F140,F132,F125,F117,F111,F106,F99,F91,F88,F80,F67,F64,F60,F57,F50,F46,F37,F33,F23,F20,F16,F12,F9,F4)</f>
        <v>2963070</v>
      </c>
      <c r="G154" s="33">
        <f>SUM(G132,G125,G99,G91,G88,G67,G50,G37,G33,G23,G12)</f>
        <v>2757215.2599999993</v>
      </c>
      <c r="H154" s="33">
        <f>SUM(H151,H140,H132,H117,H111,H99,H91,H80,H67,H50,H46,H37,H20,H9)</f>
        <v>2232459.1</v>
      </c>
      <c r="I154" s="33">
        <f>D154-E154-F154-G154-H154</f>
        <v>6090507.229999999</v>
      </c>
      <c r="J154" s="47"/>
    </row>
    <row r="155" spans="2:9" ht="13.5">
      <c r="B155" s="44"/>
      <c r="C155" s="45"/>
      <c r="D155" s="43"/>
      <c r="E155" s="43"/>
      <c r="F155" s="43"/>
      <c r="G155" s="43"/>
      <c r="H155" s="43"/>
      <c r="I155" s="43"/>
    </row>
    <row r="156" spans="2:9" ht="13.5">
      <c r="B156" s="44"/>
      <c r="C156" s="45"/>
      <c r="D156" s="43"/>
      <c r="E156" s="43"/>
      <c r="F156" s="43"/>
      <c r="G156" s="43"/>
      <c r="H156" s="43"/>
      <c r="I156" s="43"/>
    </row>
    <row r="157" spans="2:3" ht="13.5">
      <c r="B157" s="48" t="s">
        <v>191</v>
      </c>
      <c r="C157" s="49"/>
    </row>
  </sheetData>
  <sheetProtection/>
  <printOptions gridLines="1"/>
  <pageMargins left="0.3937007874015748" right="0.3937007874015748" top="1.3000000000000003" bottom="0.7900000000000001" header="0.39000000000000007" footer="0.31"/>
  <pageSetup fitToHeight="10" fitToWidth="1" horizontalDpi="600" verticalDpi="600" orientation="landscape" paperSize="9" scale="97"/>
  <headerFooter alignWithMargins="0">
    <oddHeader>&amp;L&amp;"Calibri,Standard"&amp;K000000&amp;G&amp;R&amp;"Arial,Fett"&amp;10&amp;K000000
Pro Cumbel, Cadruvi 8, 7142 Cumbel
info@procumbel.ch
www.procumbel.ch</oddHeader>
    <oddFooter>&amp;L&amp;"Calibri,Standard"&amp;10&amp;K000000&amp;F&amp;R&amp;"Calibri,Standard"&amp;K000000&amp;P</oddFooter>
  </headerFooter>
  <ignoredErrors>
    <ignoredError sqref="B5:B6 B21 B29 B35 B48 B61 B65 B68 B81 B89 B92 B104 B114 B122 B131 B136 B141 B148 B51 B112:B113 B115 B138 B133:B135 B137 B145 B24 B25 B26 B27 B28 B34 B38 B39:B41 B42 B43 B86 B85 B84 B83 B82 B58 B77 B76 B75 B74 B73 B72 B71 B70 B69 B62 B55 B54 B53 B52 B47 B98 B97 B96 B95 B94 B93 B100 B101 B102 B103 B107 B108 B118 B119 B120 B121 B149 B126 B127 B128 B129 B130 B142 B143 B144" numberStoredAsText="1"/>
    <ignoredError sqref="I5 I26 I143 I39:I40 I61 I77 I96 I107:I108 I134" formula="1"/>
  </ignoredErrors>
  <legacyDrawingHF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Frost-RL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Heisch</dc:creator>
  <cp:keywords/>
  <dc:description/>
  <cp:lastModifiedBy>Duri Denoth</cp:lastModifiedBy>
  <cp:lastPrinted>2013-04-07T16:05:33Z</cp:lastPrinted>
  <dcterms:created xsi:type="dcterms:W3CDTF">2011-10-24T16:27:39Z</dcterms:created>
  <dcterms:modified xsi:type="dcterms:W3CDTF">2013-04-07T16:06:01Z</dcterms:modified>
  <cp:category/>
  <cp:version/>
  <cp:contentType/>
  <cp:contentStatus/>
</cp:coreProperties>
</file>